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ruch_graniczny_osob" sheetId="1" state="visible" r:id="rId2"/>
    <sheet name="ruch_srodkow_transportu" sheetId="2" state="visible" r:id="rId3"/>
    <sheet name="srodki_transport_rozbicie" sheetId="3" state="visible" r:id="rId4"/>
  </sheets>
  <externalReferences>
    <externalReference r:id="rId5"/>
  </externalReferences>
  <definedNames>
    <definedName function="false" hidden="false" localSheetId="0" name="_xlnm.Print_Area" vbProcedure="false">ruch_graniczny_osob!$A$1:$M$22</definedName>
    <definedName function="false" hidden="false" localSheetId="1" name="_xlnm.Print_Area" vbProcedure="false">ruch_srodkow_transportu!$A$1:$D$16</definedName>
    <definedName function="false" hidden="false" localSheetId="2" name="_xlnm.Print_Area" vbProcedure="false">srodki_transport_rozbicie!$A$1:$P$34</definedName>
    <definedName function="false" hidden="false" name="AccessDatabase" vbProcedure="false">"C:\BIURO_SG\TABELE\STAT_96\szablon za 1996 rok.mdb"</definedName>
    <definedName function="false" hidden="false" name="BuiltIn_Print_Area" vbProcedure="false">"$'3_ruch pieszy'.$a$1:$'3_ruch pieszy'.$iv$#ref!"</definedName>
    <definedName function="false" hidden="false" name="BuiltIn_Print_Area___0" vbProcedure="false">#REF!</definedName>
    <definedName function="false" hidden="false" name="BuiltIn_Print_Area___0_1" vbProcedure="false">0</definedName>
    <definedName function="false" hidden="false" name="BuiltIn_Print_Area___0_2" vbProcedure="false">0</definedName>
    <definedName function="false" hidden="false" name="K_NIEZEZWOLENIA" vbProcedure="false">['file:///C:/Users/Dokumenty/Opracowania/Warszawa/Documents and Settings/Admin/Pulpit/AASZAR/baza ZG/Zawrócenia/Styczeń-2005 baza zawróceń.xls']'Baza 2005'!$A$1:$E$5</definedName>
    <definedName function="false" hidden="false" name="wrn_cudzoziemcy___wydaleni___99_" vbProcedure="false">{#n/d,#n/d,FALSE,"24"}</definedName>
    <definedName function="false" hidden="false" name="wrn_Przyjęci___do___RP___99_" vbProcedure="false">{#n/d,#n/d,FALSE,"23"}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<sst xmlns="http://schemas.openxmlformats.org/spreadsheetml/2006/main" count="97" uniqueCount="51">
  <si>
    <t>TAB.1. Ruch graniczny osób w 2013 roku.</t>
  </si>
  <si>
    <t>Przejścia graniczne</t>
  </si>
  <si>
    <t>ruch paszportowy</t>
  </si>
  <si>
    <t>ruch w ramach MRG</t>
  </si>
  <si>
    <r>
      <t>pozostały</t>
    </r>
    <r>
      <rPr>
        <sz val="10"/>
        <color rgb="FF000000"/>
        <rFont val="Arial"/>
        <family val="2"/>
        <charset val="238"/>
      </rPr>
      <t> </t>
    </r>
    <r>
      <rPr>
        <sz val="9"/>
        <color rgb="FF000000"/>
        <rFont val="Arial"/>
        <family val="2"/>
        <charset val="238"/>
      </rPr>
      <t>(</t>
    </r>
    <r>
      <rPr>
        <i val="true"/>
        <sz val="9"/>
        <color rgb="FF000000"/>
        <rFont val="Arial"/>
        <family val="2"/>
        <charset val="238"/>
      </rPr>
      <t>obsługa środków transportu, inny</t>
    </r>
    <r>
      <rPr>
        <i val="true"/>
        <sz val="10"/>
        <color rgb="FF000000"/>
        <rFont val="Arial"/>
        <family val="2"/>
        <charset val="238"/>
      </rPr>
      <t>)</t>
    </r>
  </si>
  <si>
    <t>ogółem</t>
  </si>
  <si>
    <t>2013r.</t>
  </si>
  <si>
    <t>2012r.</t>
  </si>
  <si>
    <t>%</t>
  </si>
  <si>
    <t>RAZEM</t>
  </si>
  <si>
    <t>Budomierz</t>
  </si>
  <si>
    <t>Korczowa</t>
  </si>
  <si>
    <t>Werchrata</t>
  </si>
  <si>
    <t>Medyka</t>
  </si>
  <si>
    <t>Przemyśl</t>
  </si>
  <si>
    <t>Malhowice</t>
  </si>
  <si>
    <r>
      <t>Krościenko </t>
    </r>
    <r>
      <rPr>
        <sz val="8"/>
        <color rgb="FF000000"/>
        <rFont val="Arial"/>
        <family val="2"/>
        <charset val="238"/>
      </rPr>
      <t>/droga</t>
    </r>
    <r>
      <rPr>
        <sz val="10"/>
        <color rgb="FF000000"/>
        <rFont val="Arial"/>
        <family val="2"/>
        <charset val="238"/>
      </rPr>
      <t>/</t>
    </r>
  </si>
  <si>
    <r>
      <t>Krościenko </t>
    </r>
    <r>
      <rPr>
        <sz val="8"/>
        <color rgb="FF000000"/>
        <rFont val="Arial"/>
        <family val="2"/>
        <charset val="238"/>
      </rPr>
      <t>/kolej/</t>
    </r>
  </si>
  <si>
    <t>razem na odcinku wschodnim</t>
  </si>
  <si>
    <t>Barwinek</t>
  </si>
  <si>
    <t>razem na odcinku południowym</t>
  </si>
  <si>
    <t>Rzeszów</t>
  </si>
  <si>
    <t>Mielec</t>
  </si>
  <si>
    <t>razem lotnicze</t>
  </si>
  <si>
    <t>Polacy</t>
  </si>
  <si>
    <t>Cudzoziemcy</t>
  </si>
  <si>
    <t>TAB.2. Ruch graniczny środków transportu w 2013 roku. </t>
  </si>
  <si>
    <t>środki transportu ogółem,    w tym:</t>
  </si>
  <si>
    <t>środki transportu drogowego,  z tego:</t>
  </si>
  <si>
    <t>     samochody osobowe</t>
  </si>
  <si>
    <t>     autobusy</t>
  </si>
  <si>
    <t>     samochody ciężarowe</t>
  </si>
  <si>
    <t>inne środki transportu:</t>
  </si>
  <si>
    <t>pociągi osobowe</t>
  </si>
  <si>
    <t>pociągi towarowe</t>
  </si>
  <si>
    <t>samoloty</t>
  </si>
  <si>
    <t>TAB.3. Ruch graniczny środków transportu z rozbiciem w 2013 roku. </t>
  </si>
  <si>
    <t>przejścia graniczne</t>
  </si>
  <si>
    <t>udział % </t>
  </si>
  <si>
    <t>Ogółem  </t>
  </si>
  <si>
    <t>samochody osobowe</t>
  </si>
  <si>
    <t>autobusy</t>
  </si>
  <si>
    <t>samochody ciężarowe</t>
  </si>
  <si>
    <t>w całości</t>
  </si>
  <si>
    <t>ruchu</t>
  </si>
  <si>
    <t>Razem</t>
  </si>
  <si>
    <t>Krościenko /k/</t>
  </si>
  <si>
    <t>Krościenko /d/</t>
  </si>
  <si>
    <t>razem na odcinku</t>
  </si>
  <si>
    <t>wschodnim</t>
  </si>
  <si>
    <t>południowym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</si>
</sst>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0.0%"/>
    <numFmt numFmtId="167" formatCode="0.00%"/>
    <numFmt numFmtId="168" formatCode="\+0.0%;\-0.0%"/>
    <numFmt numFmtId="169" formatCode="#,##0;\-#,##0"/>
  </numFmts>
  <fonts count="26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Verdana"/>
      <family val="2"/>
      <charset val="238"/>
    </font>
    <font>
      <sz val="10"/>
      <color rgb="FF000000"/>
      <name val="Times New Roman CE"/>
      <family val="1"/>
      <charset val="238"/>
    </font>
    <font>
      <b val="true"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 val="true"/>
      <sz val="9"/>
      <color rgb="FF000000"/>
      <name val="Arial"/>
      <family val="2"/>
      <charset val="238"/>
    </font>
    <font>
      <i val="true"/>
      <sz val="10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9"/>
      <color rgb="FF000000"/>
      <name val="Arial"/>
      <family val="2"/>
      <charset val="238"/>
    </font>
    <font>
      <b val="true"/>
      <sz val="10"/>
      <color rgb="FF000000"/>
      <name val="Times New Roman CE"/>
      <family val="1"/>
      <charset val="238"/>
    </font>
    <font>
      <b val="true"/>
      <sz val="10"/>
      <name val="Arial"/>
      <family val="2"/>
      <charset val="238"/>
    </font>
    <font>
      <b val="true"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000000"/>
      <name val="Arial"/>
      <family val="2"/>
      <charset val="238"/>
    </font>
    <font>
      <b val="true"/>
      <sz val="10"/>
      <color rgb="FF0000FF"/>
      <name val="Arial"/>
      <family val="2"/>
      <charset val="238"/>
    </font>
    <font>
      <sz val="12"/>
      <color rgb="FF000000"/>
      <name val="Times New Roman CE"/>
      <family val="1"/>
      <charset val="238"/>
    </font>
    <font>
      <b val="true"/>
      <sz val="10"/>
      <color rgb="FF000000"/>
      <name val="Arial CE"/>
      <family val="2"/>
      <charset val="238"/>
    </font>
    <font>
      <b val="true"/>
      <sz val="12"/>
      <color rgb="FF000000"/>
      <name val="Times New Roman CE"/>
      <family val="1"/>
      <charset val="238"/>
    </font>
    <font>
      <sz val="10"/>
      <color rgb="FF000000"/>
      <name val="Arial CE"/>
      <family val="2"/>
      <charset val="238"/>
    </font>
    <font>
      <b val="true"/>
      <u val="single"/>
      <sz val="9"/>
      <color rgb="FF000000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C0"/>
      </patternFill>
    </fill>
    <fill>
      <patternFill patternType="solid">
        <fgColor rgb="FFFFFFC0"/>
        <bgColor rgb="FFFFFFCC"/>
      </patternFill>
    </fill>
    <fill>
      <patternFill patternType="solid">
        <fgColor rgb="FFFFFFFF"/>
        <bgColor rgb="FFFFFFCC"/>
      </patternFill>
    </fill>
  </fills>
  <borders count="36">
    <border diagonalUp="false" diagonalDown="false">
      <left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hair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hair"/>
      <top style="thin"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 style="hair"/>
      <right style="hair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hair"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/>
      <top style="thin"/>
      <bottom style="thin"/>
      <diagonal/>
    </border>
    <border diagonalUp="false" diagonalDown="false">
      <left/>
      <right style="hair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/>
      <bottom style="double"/>
      <diagonal/>
    </border>
    <border diagonalUp="false" diagonalDown="false">
      <left style="thin"/>
      <right/>
      <top/>
      <bottom style="double"/>
      <diagonal/>
    </border>
    <border diagonalUp="false" diagonalDown="false">
      <left style="thin"/>
      <right style="thin"/>
      <top/>
      <bottom style="double"/>
      <diagonal/>
    </border>
    <border diagonalUp="false" diagonalDown="false">
      <left/>
      <right/>
      <top/>
      <bottom style="double"/>
      <diagonal/>
    </border>
    <border diagonalUp="false" diagonalDown="false">
      <left style="thin"/>
      <right style="thin"/>
      <top style="double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3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3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5" fillId="3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3" borderId="9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6" fillId="0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4" borderId="1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1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4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4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0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0" borderId="2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0" borderId="2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4" fillId="5" borderId="2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0" fillId="0" borderId="1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7" fillId="0" borderId="2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4" fillId="4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4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5" fillId="4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4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4" borderId="2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8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8" fillId="6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7" fillId="0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8" fillId="6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5" fillId="6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6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18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6" fontId="18" fillId="6" borderId="2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3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3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4" borderId="2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4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5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3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5" fillId="0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14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9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2" fillId="2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1" fillId="2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2" borderId="3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2" fillId="2" borderId="3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2" borderId="3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34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4" fontId="6" fillId="2" borderId="3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3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3" borderId="3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3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3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11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25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2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4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6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7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0" fillId="6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6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6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6" fillId="4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4" borderId="3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4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4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5" fillId="4" borderId="2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6" fillId="4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7" fillId="4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6" fillId="4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6" fillId="4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29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16" fillId="0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7" fontId="7" fillId="0" borderId="3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4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3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2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6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14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0" fillId="6" borderId="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6" borderId="1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6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6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6" fillId="4" borderId="1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6" fillId="4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6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7" fillId="4" borderId="2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4" borderId="28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7" fillId="4" borderId="2" xfId="0" applyFont="true" applyBorder="true" applyAlignment="true" applyProtection="true">
      <alignment horizontal="general" vertical="top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C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/C:/Users/Dokumenty/Opracowania/Warszawa/Documents%20and%20Settings/Admin/Pulpit/AASZAR/baza%20ZG/Zawr&#243;cenia/Stycze&#324;-2005%20baza%20zawr&#243;ce&#324;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IV20"/>
  <sheetViews>
    <sheetView windowProtection="false" showFormulas="false" showGridLines="false" showRowColHeaders="true" showZeros="fals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2.75"/>
  <cols>
    <col collapsed="false" hidden="false" max="1" min="1" style="1" width="18.1224489795918"/>
    <col collapsed="false" hidden="false" max="2" min="2" style="1" width="11.9897959183673"/>
    <col collapsed="false" hidden="false" max="3" min="3" style="1" width="11.6989795918367"/>
    <col collapsed="false" hidden="false" max="4" min="4" style="1" width="9.28061224489796"/>
    <col collapsed="false" hidden="false" max="6" min="5" style="1" width="10.6989795918367"/>
    <col collapsed="false" hidden="false" max="7" min="7" style="1" width="9.28061224489796"/>
    <col collapsed="false" hidden="false" max="9" min="8" style="1" width="11.5561224489796"/>
    <col collapsed="false" hidden="false" max="10" min="10" style="1" width="10.4132653061225"/>
    <col collapsed="false" hidden="false" max="11" min="11" style="1" width="13.5510204081633"/>
    <col collapsed="false" hidden="false" max="12" min="12" style="1" width="13.2755102040816"/>
    <col collapsed="false" hidden="false" max="13" min="13" style="1" width="10.1326530612245"/>
    <col collapsed="false" hidden="false" max="14" min="14" style="1" width="7.28061224489796"/>
    <col collapsed="false" hidden="false" max="15" min="15" style="1" width="7.98979591836735"/>
    <col collapsed="false" hidden="false" max="16" min="16" style="1" width="13.4081632653061"/>
    <col collapsed="false" hidden="false" max="257" min="17" style="1" width="7.98979591836735"/>
  </cols>
  <sheetData>
    <row r="1" s="3" customFormat="true" ht="18.7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IT1" s="1"/>
      <c r="IU1" s="1"/>
      <c r="IV1" s="1"/>
    </row>
    <row r="2" s="3" customFormat="true" ht="29.25" hidden="false" customHeight="true" outlineLevel="0" collapsed="false">
      <c r="A2" s="4" t="s">
        <v>1</v>
      </c>
      <c r="B2" s="5" t="s">
        <v>2</v>
      </c>
      <c r="C2" s="5"/>
      <c r="D2" s="5"/>
      <c r="E2" s="6" t="s">
        <v>3</v>
      </c>
      <c r="F2" s="6"/>
      <c r="G2" s="6"/>
      <c r="H2" s="4" t="s">
        <v>4</v>
      </c>
      <c r="I2" s="4"/>
      <c r="J2" s="4"/>
      <c r="K2" s="7" t="s">
        <v>5</v>
      </c>
      <c r="L2" s="7"/>
      <c r="M2" s="7"/>
      <c r="IT2" s="1"/>
      <c r="IU2" s="1"/>
      <c r="IV2" s="1"/>
    </row>
    <row r="3" s="3" customFormat="true" ht="17.25" hidden="false" customHeight="true" outlineLevel="0" collapsed="false">
      <c r="A3" s="4"/>
      <c r="B3" s="8" t="s">
        <v>6</v>
      </c>
      <c r="C3" s="8" t="s">
        <v>7</v>
      </c>
      <c r="D3" s="9" t="s">
        <v>8</v>
      </c>
      <c r="E3" s="8" t="s">
        <v>6</v>
      </c>
      <c r="F3" s="8" t="s">
        <v>7</v>
      </c>
      <c r="G3" s="9" t="s">
        <v>8</v>
      </c>
      <c r="H3" s="8" t="s">
        <v>6</v>
      </c>
      <c r="I3" s="8" t="s">
        <v>7</v>
      </c>
      <c r="J3" s="9" t="s">
        <v>8</v>
      </c>
      <c r="K3" s="8" t="s">
        <v>6</v>
      </c>
      <c r="L3" s="8" t="s">
        <v>7</v>
      </c>
      <c r="M3" s="10" t="s">
        <v>8</v>
      </c>
      <c r="N3" s="11"/>
      <c r="IT3" s="1"/>
      <c r="IU3" s="1"/>
      <c r="IV3" s="1"/>
    </row>
    <row r="4" s="3" customFormat="true" ht="27.75" hidden="false" customHeight="true" outlineLevel="0" collapsed="false">
      <c r="A4" s="12" t="s">
        <v>9</v>
      </c>
      <c r="B4" s="13" t="n">
        <f aca="false">SUM(B13+B15+B18)</f>
        <v>5512389</v>
      </c>
      <c r="C4" s="13" t="n">
        <f aca="false">SUM(C13+C15+C18)</f>
        <v>5289345</v>
      </c>
      <c r="D4" s="14" t="n">
        <f aca="false">B4/C4-1</f>
        <v>0.0421685482796075</v>
      </c>
      <c r="E4" s="15" t="n">
        <f aca="false">SUM(E13+E18)</f>
        <v>4289706</v>
      </c>
      <c r="F4" s="16" t="n">
        <f aca="false">SUM(F13+F18)</f>
        <v>3640756</v>
      </c>
      <c r="G4" s="17" t="n">
        <f aca="false">E4/F4-1</f>
        <v>0.178245946720956</v>
      </c>
      <c r="H4" s="13" t="n">
        <f aca="false">SUM(H13+H18)</f>
        <v>16975</v>
      </c>
      <c r="I4" s="13" t="n">
        <f aca="false">SUM(I13+I18)</f>
        <v>25667</v>
      </c>
      <c r="J4" s="18" t="n">
        <f aca="false">H4/I4-1</f>
        <v>-0.338644952662952</v>
      </c>
      <c r="K4" s="19" t="n">
        <f aca="false">SUM(K13+K15+K18)</f>
        <v>9819070</v>
      </c>
      <c r="L4" s="20" t="n">
        <f aca="false">SUM(L13+L15+L18)</f>
        <v>8955443</v>
      </c>
      <c r="M4" s="21" t="n">
        <f aca="false">K4/L4-1</f>
        <v>0.0964359887054163</v>
      </c>
      <c r="N4" s="11"/>
      <c r="O4" s="11"/>
      <c r="P4" s="11"/>
      <c r="Q4" s="11"/>
      <c r="R4" s="11"/>
      <c r="S4" s="11"/>
      <c r="IT4" s="1"/>
      <c r="IU4" s="1"/>
      <c r="IV4" s="1"/>
    </row>
    <row r="5" s="3" customFormat="true" ht="27.75" hidden="false" customHeight="true" outlineLevel="0" collapsed="false">
      <c r="A5" s="22" t="s">
        <v>10</v>
      </c>
      <c r="B5" s="23" t="n">
        <v>13615</v>
      </c>
      <c r="C5" s="24"/>
      <c r="D5" s="25"/>
      <c r="E5" s="26" t="n">
        <v>9647</v>
      </c>
      <c r="F5" s="27"/>
      <c r="G5" s="28"/>
      <c r="H5" s="23"/>
      <c r="I5" s="24"/>
      <c r="J5" s="29"/>
      <c r="K5" s="30" t="n">
        <f aca="false">SUM(B5+E5+H5)</f>
        <v>23262</v>
      </c>
      <c r="L5" s="31" t="n">
        <f aca="false">SUM(C5+F5+I5)</f>
        <v>0</v>
      </c>
      <c r="M5" s="32"/>
      <c r="N5" s="11"/>
      <c r="O5" s="11"/>
      <c r="P5" s="11"/>
      <c r="Q5" s="11"/>
      <c r="R5" s="11"/>
      <c r="S5" s="11"/>
      <c r="IT5" s="1"/>
      <c r="IU5" s="1"/>
      <c r="IV5" s="1"/>
    </row>
    <row r="6" s="3" customFormat="true" ht="25.5" hidden="false" customHeight="true" outlineLevel="0" collapsed="false">
      <c r="A6" s="33" t="s">
        <v>11</v>
      </c>
      <c r="B6" s="34" t="n">
        <v>1902311</v>
      </c>
      <c r="C6" s="34" t="n">
        <v>1747454</v>
      </c>
      <c r="D6" s="25" t="n">
        <f aca="false">B6/C6-1</f>
        <v>0.0886186417496542</v>
      </c>
      <c r="E6" s="35" t="n">
        <v>1112198</v>
      </c>
      <c r="F6" s="27" t="n">
        <v>936260</v>
      </c>
      <c r="G6" s="28" t="n">
        <f aca="false">E6/F6-1</f>
        <v>0.187915749898532</v>
      </c>
      <c r="H6" s="34"/>
      <c r="I6" s="34"/>
      <c r="J6" s="29"/>
      <c r="K6" s="30" t="n">
        <f aca="false">SUM(B6+E6+H6)</f>
        <v>3014509</v>
      </c>
      <c r="L6" s="31" t="n">
        <f aca="false">SUM(C6+F6+I6)</f>
        <v>2683714</v>
      </c>
      <c r="M6" s="32" t="n">
        <f aca="false">K6/L6-1</f>
        <v>0.123260153652736</v>
      </c>
      <c r="IT6" s="1"/>
      <c r="IU6" s="1"/>
      <c r="IV6" s="1"/>
    </row>
    <row r="7" s="3" customFormat="true" ht="25.5" hidden="false" customHeight="true" outlineLevel="0" collapsed="false">
      <c r="A7" s="33" t="s">
        <v>12</v>
      </c>
      <c r="B7" s="34"/>
      <c r="C7" s="34"/>
      <c r="D7" s="36"/>
      <c r="E7" s="35"/>
      <c r="F7" s="27"/>
      <c r="G7" s="28"/>
      <c r="H7" s="34" t="n">
        <v>1482</v>
      </c>
      <c r="I7" s="34" t="n">
        <v>1446</v>
      </c>
      <c r="J7" s="37" t="n">
        <f aca="false">H7/I7-1</f>
        <v>0.0248962655601659</v>
      </c>
      <c r="K7" s="30" t="n">
        <f aca="false">SUM(B7+E7+H7)</f>
        <v>1482</v>
      </c>
      <c r="L7" s="31" t="n">
        <f aca="false">SUM(C7+F7+I7)</f>
        <v>1446</v>
      </c>
      <c r="M7" s="32" t="n">
        <f aca="false">K7/L7-1</f>
        <v>0.0248962655601659</v>
      </c>
      <c r="IT7" s="1"/>
      <c r="IU7" s="1"/>
      <c r="IV7" s="1"/>
    </row>
    <row r="8" s="3" customFormat="true" ht="25.5" hidden="false" customHeight="true" outlineLevel="0" collapsed="false">
      <c r="A8" s="33" t="s">
        <v>13</v>
      </c>
      <c r="B8" s="34" t="n">
        <v>2579227</v>
      </c>
      <c r="C8" s="34" t="n">
        <v>2397902</v>
      </c>
      <c r="D8" s="25" t="n">
        <f aca="false">B8/C8-1</f>
        <v>0.0756181862311305</v>
      </c>
      <c r="E8" s="35" t="n">
        <v>2365607</v>
      </c>
      <c r="F8" s="27" t="n">
        <v>2145453</v>
      </c>
      <c r="G8" s="28" t="n">
        <f aca="false">E8/F8-1</f>
        <v>0.1026142264594</v>
      </c>
      <c r="H8" s="34"/>
      <c r="I8" s="34"/>
      <c r="J8" s="29"/>
      <c r="K8" s="30" t="n">
        <f aca="false">SUM(B8+E8+H8)</f>
        <v>4944834</v>
      </c>
      <c r="L8" s="31" t="n">
        <f aca="false">SUM(C8+F8+I8)</f>
        <v>4543355</v>
      </c>
      <c r="M8" s="32" t="n">
        <f aca="false">K8/L8-1</f>
        <v>0.0883661963460922</v>
      </c>
      <c r="IT8" s="1"/>
      <c r="IU8" s="1"/>
      <c r="IV8" s="1"/>
    </row>
    <row r="9" s="3" customFormat="true" ht="25.5" hidden="false" customHeight="true" outlineLevel="0" collapsed="false">
      <c r="A9" s="33" t="s">
        <v>14</v>
      </c>
      <c r="B9" s="34" t="n">
        <v>36461</v>
      </c>
      <c r="C9" s="34" t="n">
        <v>65552</v>
      </c>
      <c r="D9" s="36" t="n">
        <f aca="false">B9/C9-1</f>
        <v>-0.443785086648767</v>
      </c>
      <c r="E9" s="35" t="n">
        <v>287</v>
      </c>
      <c r="F9" s="27" t="n">
        <v>1323</v>
      </c>
      <c r="G9" s="38" t="n">
        <f aca="false">E9/F9-1</f>
        <v>-0.783068783068783</v>
      </c>
      <c r="H9" s="34" t="n">
        <v>11220</v>
      </c>
      <c r="I9" s="34" t="n">
        <v>13353</v>
      </c>
      <c r="J9" s="29" t="n">
        <f aca="false">H9/I9-1</f>
        <v>-0.159739384407998</v>
      </c>
      <c r="K9" s="30" t="n">
        <f aca="false">SUM(B9+E9+H9)</f>
        <v>47968</v>
      </c>
      <c r="L9" s="31" t="n">
        <f aca="false">SUM(C9+F9+I9)</f>
        <v>80228</v>
      </c>
      <c r="M9" s="39" t="n">
        <f aca="false">K9/L9-1</f>
        <v>-0.402104003589769</v>
      </c>
      <c r="IT9" s="1"/>
      <c r="IU9" s="1"/>
      <c r="IV9" s="1"/>
    </row>
    <row r="10" s="3" customFormat="true" ht="25.5" hidden="false" customHeight="true" outlineLevel="0" collapsed="false">
      <c r="A10" s="33" t="s">
        <v>15</v>
      </c>
      <c r="B10" s="34" t="n">
        <v>173</v>
      </c>
      <c r="C10" s="34" t="n">
        <v>9986</v>
      </c>
      <c r="D10" s="36" t="n">
        <f aca="false">B10/C10-1</f>
        <v>-0.982675746044462</v>
      </c>
      <c r="E10" s="35"/>
      <c r="F10" s="27" t="n">
        <v>1792</v>
      </c>
      <c r="G10" s="38" t="n">
        <f aca="false">E10/F10-1</f>
        <v>-1</v>
      </c>
      <c r="H10" s="34"/>
      <c r="I10" s="34"/>
      <c r="J10" s="37"/>
      <c r="K10" s="30" t="n">
        <f aca="false">SUM(B10+E10+H10)</f>
        <v>173</v>
      </c>
      <c r="L10" s="31" t="n">
        <f aca="false">SUM(C10+F10+I10)</f>
        <v>11778</v>
      </c>
      <c r="M10" s="39" t="n">
        <f aca="false">K10/L10-1</f>
        <v>-0.985311597894379</v>
      </c>
      <c r="IT10" s="1"/>
      <c r="IU10" s="1"/>
      <c r="IV10" s="1"/>
    </row>
    <row r="11" s="3" customFormat="true" ht="25.5" hidden="false" customHeight="true" outlineLevel="0" collapsed="false">
      <c r="A11" s="33" t="s">
        <v>16</v>
      </c>
      <c r="B11" s="34" t="n">
        <v>591678</v>
      </c>
      <c r="C11" s="34" t="n">
        <v>684163</v>
      </c>
      <c r="D11" s="36" t="n">
        <f aca="false">B11/C11-1</f>
        <v>-0.135179774410484</v>
      </c>
      <c r="E11" s="35" t="n">
        <v>801967</v>
      </c>
      <c r="F11" s="27" t="n">
        <v>555928</v>
      </c>
      <c r="G11" s="40" t="n">
        <f aca="false">E11/F11-1</f>
        <v>0.442573498726454</v>
      </c>
      <c r="H11" s="34"/>
      <c r="I11" s="34"/>
      <c r="J11" s="29"/>
      <c r="K11" s="30" t="n">
        <f aca="false">SUM(B11+E11+H11)</f>
        <v>1393645</v>
      </c>
      <c r="L11" s="31" t="n">
        <f aca="false">SUM(C11+F11+I11)</f>
        <v>1240091</v>
      </c>
      <c r="M11" s="32" t="n">
        <f aca="false">K11/L11-1</f>
        <v>0.123824783826348</v>
      </c>
      <c r="IT11" s="1"/>
      <c r="IU11" s="1"/>
      <c r="IV11" s="1"/>
    </row>
    <row r="12" s="3" customFormat="true" ht="25.5" hidden="false" customHeight="true" outlineLevel="0" collapsed="false">
      <c r="A12" s="33" t="s">
        <v>17</v>
      </c>
      <c r="B12" s="34"/>
      <c r="C12" s="34"/>
      <c r="D12" s="41"/>
      <c r="E12" s="42"/>
      <c r="F12" s="43"/>
      <c r="G12" s="38"/>
      <c r="H12" s="34"/>
      <c r="I12" s="34"/>
      <c r="J12" s="44"/>
      <c r="K12" s="30" t="n">
        <f aca="false">SUM(B12+E12+H12)</f>
        <v>0</v>
      </c>
      <c r="L12" s="31" t="n">
        <f aca="false">SUM(C12+F12+I12)</f>
        <v>0</v>
      </c>
      <c r="M12" s="45"/>
      <c r="IT12" s="1"/>
      <c r="IU12" s="1"/>
      <c r="IV12" s="1"/>
    </row>
    <row r="13" s="3" customFormat="true" ht="24" hidden="false" customHeight="true" outlineLevel="0" collapsed="false">
      <c r="A13" s="46" t="s">
        <v>18</v>
      </c>
      <c r="B13" s="47" t="n">
        <f aca="false">SUM(B5:B12)</f>
        <v>5123465</v>
      </c>
      <c r="C13" s="47" t="n">
        <f aca="false">SUM(C5:C12)</f>
        <v>4905057</v>
      </c>
      <c r="D13" s="48" t="n">
        <f aca="false">B13/C13-1</f>
        <v>0.0445271074321869</v>
      </c>
      <c r="E13" s="49" t="n">
        <f aca="false">SUM(E5:E12)</f>
        <v>4289706</v>
      </c>
      <c r="F13" s="50" t="n">
        <f aca="false">SUM(F5:F12)</f>
        <v>3640756</v>
      </c>
      <c r="G13" s="51" t="n">
        <f aca="false">E13/F13-1</f>
        <v>0.178245946720956</v>
      </c>
      <c r="H13" s="47" t="n">
        <f aca="false">SUM(H5:H12)</f>
        <v>12702</v>
      </c>
      <c r="I13" s="47" t="n">
        <f aca="false">SUM(I5:I12)</f>
        <v>14799</v>
      </c>
      <c r="J13" s="52" t="n">
        <f aca="false">H13/I13-1</f>
        <v>-0.141698763429961</v>
      </c>
      <c r="K13" s="49" t="n">
        <f aca="false">SUM(B13+E13+H13)</f>
        <v>9425873</v>
      </c>
      <c r="L13" s="50" t="n">
        <f aca="false">SUM(C13+F13+I13)</f>
        <v>8560612</v>
      </c>
      <c r="M13" s="53" t="n">
        <f aca="false">K13/L13-1</f>
        <v>0.101074666157046</v>
      </c>
      <c r="IT13" s="1"/>
      <c r="IU13" s="1"/>
      <c r="IV13" s="1"/>
    </row>
    <row r="14" s="3" customFormat="true" ht="25.5" hidden="false" customHeight="true" outlineLevel="0" collapsed="false">
      <c r="A14" s="54" t="s">
        <v>19</v>
      </c>
      <c r="B14" s="55" t="n">
        <v>494</v>
      </c>
      <c r="C14" s="55" t="n">
        <v>325</v>
      </c>
      <c r="D14" s="56" t="n">
        <v>1</v>
      </c>
      <c r="E14" s="57"/>
      <c r="F14" s="58"/>
      <c r="G14" s="59"/>
      <c r="H14" s="60"/>
      <c r="I14" s="60"/>
      <c r="J14" s="61"/>
      <c r="K14" s="62" t="n">
        <f aca="false">SUM(B14+E14+H14)</f>
        <v>494</v>
      </c>
      <c r="L14" s="27"/>
      <c r="M14" s="63" t="n">
        <v>1</v>
      </c>
      <c r="IT14" s="1"/>
      <c r="IU14" s="1"/>
      <c r="IV14" s="1"/>
    </row>
    <row r="15" s="3" customFormat="true" ht="24" hidden="false" customHeight="true" outlineLevel="0" collapsed="false">
      <c r="A15" s="46" t="s">
        <v>20</v>
      </c>
      <c r="B15" s="47" t="n">
        <f aca="false">B14</f>
        <v>494</v>
      </c>
      <c r="C15" s="47" t="n">
        <f aca="false">C14</f>
        <v>325</v>
      </c>
      <c r="D15" s="48" t="n">
        <v>1</v>
      </c>
      <c r="E15" s="49"/>
      <c r="F15" s="50"/>
      <c r="G15" s="51"/>
      <c r="H15" s="47" t="n">
        <f aca="false">H14</f>
        <v>0</v>
      </c>
      <c r="I15" s="47" t="n">
        <f aca="false">I14</f>
        <v>0</v>
      </c>
      <c r="J15" s="52"/>
      <c r="K15" s="49" t="n">
        <f aca="false">K14</f>
        <v>494</v>
      </c>
      <c r="L15" s="50" t="n">
        <f aca="false">L14</f>
        <v>0</v>
      </c>
      <c r="M15" s="64" t="n">
        <v>1</v>
      </c>
      <c r="IT15" s="1"/>
      <c r="IU15" s="1"/>
      <c r="IV15" s="1"/>
    </row>
    <row r="16" s="3" customFormat="true" ht="25.5" hidden="false" customHeight="true" outlineLevel="0" collapsed="false">
      <c r="A16" s="33" t="s">
        <v>21</v>
      </c>
      <c r="B16" s="34" t="n">
        <v>388420</v>
      </c>
      <c r="C16" s="34" t="n">
        <v>383959</v>
      </c>
      <c r="D16" s="25" t="n">
        <f aca="false">B16/C16-1</f>
        <v>0.0116184280092406</v>
      </c>
      <c r="E16" s="65"/>
      <c r="F16" s="27"/>
      <c r="G16" s="28"/>
      <c r="H16" s="34" t="n">
        <v>4267</v>
      </c>
      <c r="I16" s="34" t="n">
        <v>10866</v>
      </c>
      <c r="J16" s="38" t="n">
        <f aca="false">H16/I16-1</f>
        <v>-0.607307196760537</v>
      </c>
      <c r="K16" s="30" t="n">
        <f aca="false">SUM(B16+E16+H16)</f>
        <v>392687</v>
      </c>
      <c r="L16" s="31" t="n">
        <f aca="false">SUM(C16+F16+I16)</f>
        <v>394825</v>
      </c>
      <c r="M16" s="39" t="n">
        <f aca="false">K16/L16-1</f>
        <v>-0.00541505730386882</v>
      </c>
      <c r="IT16" s="1"/>
      <c r="IU16" s="1"/>
      <c r="IV16" s="1"/>
    </row>
    <row r="17" s="3" customFormat="true" ht="25.5" hidden="false" customHeight="true" outlineLevel="0" collapsed="false">
      <c r="A17" s="66" t="s">
        <v>22</v>
      </c>
      <c r="B17" s="67" t="n">
        <v>10</v>
      </c>
      <c r="C17" s="67" t="n">
        <v>4</v>
      </c>
      <c r="D17" s="68" t="n">
        <f aca="false">B17/C17-1</f>
        <v>1.5</v>
      </c>
      <c r="E17" s="69"/>
      <c r="F17" s="43"/>
      <c r="G17" s="28"/>
      <c r="H17" s="67" t="n">
        <v>6</v>
      </c>
      <c r="I17" s="67" t="n">
        <v>2</v>
      </c>
      <c r="J17" s="40" t="n">
        <f aca="false">H17/I17-1</f>
        <v>2</v>
      </c>
      <c r="K17" s="30" t="n">
        <f aca="false">SUM(B17+E17+H17)</f>
        <v>16</v>
      </c>
      <c r="L17" s="31" t="n">
        <f aca="false">SUM(C17+F17+I17)</f>
        <v>6</v>
      </c>
      <c r="M17" s="32" t="n">
        <f aca="false">K17/L17-1</f>
        <v>1.66666666666667</v>
      </c>
      <c r="IT17" s="1"/>
      <c r="IU17" s="1"/>
      <c r="IV17" s="1"/>
    </row>
    <row r="18" s="3" customFormat="true" ht="25.5" hidden="false" customHeight="true" outlineLevel="0" collapsed="false">
      <c r="A18" s="70" t="s">
        <v>23</v>
      </c>
      <c r="B18" s="71" t="n">
        <f aca="false">SUM(B16:B17)</f>
        <v>388430</v>
      </c>
      <c r="C18" s="71" t="n">
        <f aca="false">SUM(C16:C17)</f>
        <v>383963</v>
      </c>
      <c r="D18" s="72" t="n">
        <f aca="false">B18/C18-1</f>
        <v>0.0116339334779654</v>
      </c>
      <c r="E18" s="73" t="n">
        <f aca="false">SUM(E16:E17)</f>
        <v>0</v>
      </c>
      <c r="F18" s="74" t="n">
        <f aca="false">SUM(F16:F17)</f>
        <v>0</v>
      </c>
      <c r="G18" s="75"/>
      <c r="H18" s="71" t="n">
        <f aca="false">SUM(H16:H17)</f>
        <v>4273</v>
      </c>
      <c r="I18" s="71" t="n">
        <f aca="false">SUM(I16:I17)</f>
        <v>10868</v>
      </c>
      <c r="J18" s="76" t="n">
        <f aca="false">H18/I18-1</f>
        <v>-0.606827383143173</v>
      </c>
      <c r="K18" s="77" t="n">
        <f aca="false">SUM(B18+E18+H18)</f>
        <v>392703</v>
      </c>
      <c r="L18" s="78" t="n">
        <f aca="false">SUM(C18+F18+I18)</f>
        <v>394831</v>
      </c>
      <c r="M18" s="79" t="n">
        <f aca="false">K18/L18-1</f>
        <v>-0.00538964772269657</v>
      </c>
      <c r="IT18" s="1"/>
      <c r="IU18" s="1"/>
      <c r="IV18" s="1"/>
    </row>
    <row r="19" s="3" customFormat="true" ht="22.5" hidden="false" customHeight="true" outlineLevel="0" collapsed="false">
      <c r="A19" s="80" t="s">
        <v>24</v>
      </c>
      <c r="B19" s="81" t="n">
        <v>1636693</v>
      </c>
      <c r="C19" s="81" t="n">
        <v>1720866</v>
      </c>
      <c r="D19" s="82" t="n">
        <f aca="false">B19/C19-1</f>
        <v>-0.0489131634886156</v>
      </c>
      <c r="E19" s="83"/>
      <c r="F19" s="81"/>
      <c r="G19" s="84"/>
      <c r="H19" s="81" t="n">
        <v>4983</v>
      </c>
      <c r="I19" s="81" t="n">
        <v>6061</v>
      </c>
      <c r="J19" s="82" t="n">
        <f aca="false">H19/I19-1</f>
        <v>-0.177858439201452</v>
      </c>
      <c r="K19" s="83" t="n">
        <f aca="false">SUM(B19+E19+H19)</f>
        <v>1641676</v>
      </c>
      <c r="L19" s="85" t="n">
        <f aca="false">SUM(C19+F19+I19)</f>
        <v>1726927</v>
      </c>
      <c r="M19" s="86" t="n">
        <f aca="false">K19/L19-1</f>
        <v>-0.0493657230444599</v>
      </c>
      <c r="IT19" s="1"/>
      <c r="IU19" s="1"/>
      <c r="IV19" s="1"/>
    </row>
    <row r="20" s="3" customFormat="true" ht="22.5" hidden="false" customHeight="true" outlineLevel="0" collapsed="false">
      <c r="A20" s="80" t="s">
        <v>25</v>
      </c>
      <c r="B20" s="81" t="n">
        <f aca="false">B4-B19</f>
        <v>3875696</v>
      </c>
      <c r="C20" s="81" t="n">
        <f aca="false">C4-C19</f>
        <v>3568479</v>
      </c>
      <c r="D20" s="87" t="n">
        <f aca="false">B20/C20-1</f>
        <v>0.0860918615466142</v>
      </c>
      <c r="E20" s="83" t="n">
        <f aca="false">E4-E19</f>
        <v>4289706</v>
      </c>
      <c r="F20" s="81" t="n">
        <f aca="false">F4-F19</f>
        <v>3640756</v>
      </c>
      <c r="G20" s="88" t="n">
        <f aca="false">E20/F20-1</f>
        <v>0.178245946720956</v>
      </c>
      <c r="H20" s="81" t="n">
        <f aca="false">H4-H19</f>
        <v>11992</v>
      </c>
      <c r="I20" s="81" t="n">
        <f aca="false">I4-I19</f>
        <v>19606</v>
      </c>
      <c r="J20" s="82" t="n">
        <f aca="false">H20/I20-1</f>
        <v>-0.388350504947465</v>
      </c>
      <c r="K20" s="83" t="n">
        <f aca="false">SUM(B20+E20+H20)</f>
        <v>8177394</v>
      </c>
      <c r="L20" s="85" t="n">
        <f aca="false">SUM(C20+F20+I20)</f>
        <v>7228841</v>
      </c>
      <c r="M20" s="89" t="n">
        <f aca="false">K20/L20-1</f>
        <v>0.131217853595065</v>
      </c>
      <c r="IT20" s="1"/>
      <c r="IU20" s="1"/>
      <c r="IV20" s="1"/>
    </row>
  </sheetData>
  <sheetProtection sheet="true" objects="true" scenarios="true"/>
  <mergeCells count="6">
    <mergeCell ref="A1:M1"/>
    <mergeCell ref="A2:A3"/>
    <mergeCell ref="B2:D2"/>
    <mergeCell ref="E2:G2"/>
    <mergeCell ref="H2:J2"/>
    <mergeCell ref="K2:M2"/>
  </mergeCells>
  <printOptions headings="false" gridLines="false" gridLinesSet="true" horizontalCentered="true" verticalCentered="true"/>
  <pageMargins left="0.275694444444444" right="0.275694444444444" top="0.39375" bottom="0.39375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003366"/>
    <pageSetUpPr fitToPage="true"/>
  </sheetPr>
  <dimension ref="A1:N13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C16" activeCellId="0" sqref="C16"/>
    </sheetView>
  </sheetViews>
  <sheetFormatPr defaultRowHeight="12.75"/>
  <cols>
    <col collapsed="false" hidden="false" max="1" min="1" style="1" width="31.1122448979592"/>
    <col collapsed="false" hidden="false" max="2" min="2" style="1" width="14.984693877551"/>
    <col collapsed="false" hidden="false" max="3" min="3" style="1" width="14.6938775510204"/>
    <col collapsed="false" hidden="false" max="4" min="4" style="1" width="12.8418367346939"/>
    <col collapsed="false" hidden="false" max="5" min="5" style="1" width="7.28061224489796"/>
    <col collapsed="false" hidden="false" max="6" min="6" style="1" width="25.5408163265306"/>
    <col collapsed="false" hidden="false" max="7" min="7" style="1" width="11.9897959183673"/>
    <col collapsed="false" hidden="false" max="8" min="8" style="1" width="11.4132653061224"/>
    <col collapsed="false" hidden="false" max="9" min="9" style="1" width="10.8418367346939"/>
    <col collapsed="false" hidden="false" max="257" min="10" style="1" width="7.98979591836735"/>
  </cols>
  <sheetData>
    <row r="1" s="90" customFormat="true" ht="26.1" hidden="false" customHeight="true" outlineLevel="0" collapsed="false">
      <c r="A1" s="2" t="s">
        <v>26</v>
      </c>
      <c r="B1" s="2"/>
      <c r="C1" s="2"/>
      <c r="D1" s="2"/>
    </row>
    <row r="2" s="90" customFormat="true" ht="12.75" hidden="false" customHeight="true" outlineLevel="0" collapsed="false">
      <c r="A2" s="91"/>
      <c r="B2" s="92"/>
      <c r="C2" s="92"/>
      <c r="D2" s="93"/>
    </row>
    <row r="3" s="90" customFormat="true" ht="47.25" hidden="false" customHeight="true" outlineLevel="0" collapsed="false">
      <c r="A3" s="94"/>
      <c r="B3" s="6" t="s">
        <v>6</v>
      </c>
      <c r="C3" s="6" t="s">
        <v>7</v>
      </c>
      <c r="D3" s="95" t="s">
        <v>8</v>
      </c>
      <c r="F3" s="93"/>
      <c r="G3" s="92"/>
      <c r="H3" s="92"/>
      <c r="I3" s="96"/>
    </row>
    <row r="4" s="90" customFormat="true" ht="32.1" hidden="false" customHeight="true" outlineLevel="0" collapsed="false">
      <c r="A4" s="97" t="s">
        <v>27</v>
      </c>
      <c r="B4" s="98" t="n">
        <f aca="false">B5+B10+B11+B12</f>
        <v>2931277</v>
      </c>
      <c r="C4" s="98" t="n">
        <f aca="false">C5+C10+C11+C12</f>
        <v>2596017</v>
      </c>
      <c r="D4" s="99" t="n">
        <f aca="false">(B4/C4)-1</f>
        <v>0.129143992508524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="90" customFormat="true" ht="32.1" hidden="false" customHeight="true" outlineLevel="0" collapsed="false">
      <c r="A5" s="101" t="s">
        <v>28</v>
      </c>
      <c r="B5" s="102" t="n">
        <f aca="false">SUM(B6:B8)</f>
        <v>2923604</v>
      </c>
      <c r="C5" s="102" t="n">
        <f aca="false">SUM(C6:C8)</f>
        <v>2588306</v>
      </c>
      <c r="D5" s="103" t="n">
        <f aca="false">(B5/C5)-1</f>
        <v>0.129543415654872</v>
      </c>
      <c r="F5" s="104"/>
      <c r="G5" s="104"/>
      <c r="H5" s="104"/>
      <c r="I5" s="104"/>
    </row>
    <row r="6" s="90" customFormat="true" ht="24" hidden="false" customHeight="true" outlineLevel="0" collapsed="false">
      <c r="A6" s="33" t="s">
        <v>29</v>
      </c>
      <c r="B6" s="105" t="n">
        <v>2609237</v>
      </c>
      <c r="C6" s="105" t="n">
        <v>2272300</v>
      </c>
      <c r="D6" s="106" t="n">
        <f aca="false">(B6/C6)-1</f>
        <v>0.148280156669454</v>
      </c>
      <c r="F6" s="104"/>
      <c r="G6" s="104"/>
      <c r="H6" s="104"/>
      <c r="I6" s="104"/>
    </row>
    <row r="7" s="90" customFormat="true" ht="24" hidden="false" customHeight="true" outlineLevel="0" collapsed="false">
      <c r="A7" s="33" t="s">
        <v>30</v>
      </c>
      <c r="B7" s="105" t="n">
        <v>34620</v>
      </c>
      <c r="C7" s="105" t="n">
        <v>32096</v>
      </c>
      <c r="D7" s="107" t="n">
        <f aca="false">(B7/C7)-1</f>
        <v>0.0786390827517447</v>
      </c>
      <c r="F7" s="104"/>
      <c r="G7" s="104"/>
      <c r="H7" s="104"/>
      <c r="I7" s="104"/>
    </row>
    <row r="8" s="90" customFormat="true" ht="24" hidden="false" customHeight="true" outlineLevel="0" collapsed="false">
      <c r="A8" s="66" t="s">
        <v>31</v>
      </c>
      <c r="B8" s="108" t="n">
        <v>279747</v>
      </c>
      <c r="C8" s="108" t="n">
        <v>283910</v>
      </c>
      <c r="D8" s="109" t="n">
        <f aca="false">(B8/C8)-1</f>
        <v>-0.0146630974604628</v>
      </c>
      <c r="F8" s="104"/>
      <c r="G8" s="104"/>
      <c r="H8" s="104"/>
      <c r="I8" s="104"/>
    </row>
    <row r="9" s="90" customFormat="true" ht="24" hidden="false" customHeight="true" outlineLevel="0" collapsed="false">
      <c r="A9" s="110" t="s">
        <v>32</v>
      </c>
      <c r="B9" s="102" t="n">
        <f aca="false">SUM(B10:B12)</f>
        <v>7673</v>
      </c>
      <c r="C9" s="102" t="n">
        <f aca="false">SUM(C10:C12)</f>
        <v>7711</v>
      </c>
      <c r="D9" s="111" t="n">
        <f aca="false">(B9/C9)-1</f>
        <v>-0.00492802489949418</v>
      </c>
      <c r="F9" s="104"/>
      <c r="G9" s="104"/>
      <c r="H9" s="104"/>
      <c r="I9" s="104"/>
    </row>
    <row r="10" s="90" customFormat="true" ht="24" hidden="false" customHeight="true" outlineLevel="0" collapsed="false">
      <c r="A10" s="112" t="s">
        <v>33</v>
      </c>
      <c r="B10" s="113" t="n">
        <v>741</v>
      </c>
      <c r="C10" s="113" t="n">
        <v>1236</v>
      </c>
      <c r="D10" s="114" t="n">
        <f aca="false">(B10/C10)-1</f>
        <v>-0.400485436893204</v>
      </c>
      <c r="F10" s="104"/>
      <c r="G10" s="104"/>
      <c r="H10" s="104"/>
      <c r="I10" s="104"/>
    </row>
    <row r="11" s="90" customFormat="true" ht="24" hidden="false" customHeight="true" outlineLevel="0" collapsed="false">
      <c r="A11" s="66" t="s">
        <v>34</v>
      </c>
      <c r="B11" s="108" t="n">
        <v>4213</v>
      </c>
      <c r="C11" s="108" t="n">
        <v>3724</v>
      </c>
      <c r="D11" s="115" t="n">
        <f aca="false">(B11/C11)-1</f>
        <v>0.131310418904404</v>
      </c>
      <c r="F11" s="104"/>
      <c r="G11" s="104"/>
      <c r="H11" s="104"/>
      <c r="I11" s="104"/>
    </row>
    <row r="12" s="90" customFormat="true" ht="21.95" hidden="false" customHeight="true" outlineLevel="0" collapsed="false">
      <c r="A12" s="112" t="s">
        <v>35</v>
      </c>
      <c r="B12" s="113" t="n">
        <v>2719</v>
      </c>
      <c r="C12" s="113" t="n">
        <v>2751</v>
      </c>
      <c r="D12" s="114" t="n">
        <f aca="false">(B12/C12)-1</f>
        <v>-0.0116321337695383</v>
      </c>
      <c r="E12" s="116"/>
    </row>
    <row r="13" customFormat="false" ht="15.75" hidden="false" customHeight="true" outlineLevel="0" collapsed="false"/>
    <row r="14" customFormat="false" ht="15.75" hidden="false" customHeight="true" outlineLevel="0" collapsed="false"/>
    <row r="15" customFormat="false" ht="15.75" hidden="false" customHeight="true" outlineLevel="0" collapsed="false"/>
    <row r="16" customFormat="false" ht="15.75" hidden="false" customHeight="true" outlineLevel="0" collapsed="false"/>
    <row r="17" customFormat="false" ht="15.75" hidden="false" customHeight="true" outlineLevel="0" collapsed="false"/>
    <row r="18" customFormat="false" ht="15.75" hidden="false" customHeight="true" outlineLevel="0" collapsed="false"/>
    <row r="19" customFormat="false" ht="15.75" hidden="false" customHeight="true" outlineLevel="0" collapsed="false"/>
    <row r="20" customFormat="false" ht="15.75" hidden="false" customHeight="true" outlineLevel="0" collapsed="false"/>
    <row r="21" customFormat="false" ht="15.75" hidden="false" customHeight="true" outlineLevel="0" collapsed="false"/>
    <row r="22" customFormat="false" ht="15.75" hidden="false" customHeight="true" outlineLevel="0" collapsed="false"/>
    <row r="23" customFormat="false" ht="15.75" hidden="false" customHeight="true" outlineLevel="0" collapsed="false"/>
    <row r="24" customFormat="false" ht="15.75" hidden="false" customHeight="true" outlineLevel="0" collapsed="false"/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</sheetData>
  <sheetProtection sheet="true" objects="true" scenarios="true"/>
  <mergeCells count="1">
    <mergeCell ref="A1:D1"/>
  </mergeCells>
  <printOptions headings="false" gridLines="false" gridLinesSet="true" horizontalCentered="true" verticalCentered="false"/>
  <pageMargins left="0.39375" right="0.39375" top="0.669444444444444" bottom="0.669444444444444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00FF"/>
    <pageSetUpPr fitToPage="true"/>
  </sheetPr>
  <dimension ref="A1:S32"/>
  <sheetViews>
    <sheetView windowProtection="false" showFormulas="false" showGridLines="false" showRowColHeaders="true" showZeros="false" rightToLeft="false" tabSelected="fals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RowHeight="12.75"/>
  <cols>
    <col collapsed="false" hidden="false" max="1" min="1" style="1" width="16.9795918367347"/>
    <col collapsed="false" hidden="false" max="2" min="2" style="1" width="9.28061224489796"/>
    <col collapsed="false" hidden="false" max="3" min="3" style="1" width="11.8418367346939"/>
    <col collapsed="false" hidden="false" max="4" min="4" style="1" width="9.8469387755102"/>
    <col collapsed="false" hidden="false" max="5" min="5" style="1" width="11.5561224489796"/>
    <col collapsed="false" hidden="false" max="6" min="6" style="1" width="9.28061224489796"/>
    <col collapsed="false" hidden="false" max="7" min="7" style="1" width="9.8469387755102"/>
    <col collapsed="false" hidden="false" max="8" min="8" style="1" width="9.28061224489796"/>
    <col collapsed="false" hidden="false" max="9" min="9" style="1" width="12.984693877551"/>
    <col collapsed="false" hidden="false" max="10" min="10" style="1" width="9.41326530612245"/>
    <col collapsed="false" hidden="false" max="11" min="11" style="1" width="10.9897959183673"/>
    <col collapsed="false" hidden="false" max="12" min="12" style="1" width="9.28061224489796"/>
    <col collapsed="false" hidden="false" max="13" min="13" style="1" width="10.1326530612245"/>
    <col collapsed="false" hidden="false" max="14" min="14" style="1" width="9.41326530612245"/>
    <col collapsed="false" hidden="false" max="15" min="15" style="1" width="10.4132653061225"/>
    <col collapsed="false" hidden="false" max="16" min="16" style="1" width="9.28061224489796"/>
    <col collapsed="false" hidden="false" max="257" min="17" style="1" width="7.98979591836735"/>
  </cols>
  <sheetData>
    <row r="1" s="3" customFormat="true" ht="26.1" hidden="false" customHeight="true" outlineLevel="0" collapsed="false">
      <c r="A1" s="2" t="s">
        <v>36</v>
      </c>
      <c r="B1" s="2"/>
      <c r="C1" s="2"/>
      <c r="D1" s="2"/>
      <c r="E1" s="2"/>
      <c r="F1" s="2"/>
      <c r="G1" s="2"/>
      <c r="H1" s="2"/>
      <c r="I1" s="93"/>
      <c r="J1" s="93"/>
    </row>
    <row r="2" s="3" customFormat="true" ht="26.1" hidden="false" customHeight="true" outlineLevel="0" collapsed="false">
      <c r="A2" s="117" t="s">
        <v>37</v>
      </c>
      <c r="B2" s="118" t="s">
        <v>38</v>
      </c>
      <c r="C2" s="119" t="s">
        <v>39</v>
      </c>
      <c r="D2" s="119"/>
      <c r="E2" s="120" t="s">
        <v>40</v>
      </c>
      <c r="F2" s="120"/>
      <c r="G2" s="120" t="s">
        <v>41</v>
      </c>
      <c r="H2" s="120"/>
      <c r="I2" s="120" t="s">
        <v>42</v>
      </c>
      <c r="J2" s="120"/>
      <c r="K2" s="120" t="s">
        <v>33</v>
      </c>
      <c r="L2" s="120"/>
      <c r="M2" s="120" t="s">
        <v>34</v>
      </c>
      <c r="N2" s="120"/>
      <c r="O2" s="120" t="s">
        <v>35</v>
      </c>
      <c r="P2" s="120"/>
    </row>
    <row r="3" s="3" customFormat="true" ht="15.75" hidden="false" customHeight="true" outlineLevel="0" collapsed="false">
      <c r="A3" s="117"/>
      <c r="B3" s="121" t="s">
        <v>43</v>
      </c>
      <c r="C3" s="122" t="s">
        <v>6</v>
      </c>
      <c r="D3" s="123" t="s">
        <v>8</v>
      </c>
      <c r="E3" s="122" t="s">
        <v>6</v>
      </c>
      <c r="F3" s="124" t="s">
        <v>8</v>
      </c>
      <c r="G3" s="122" t="s">
        <v>6</v>
      </c>
      <c r="H3" s="125" t="s">
        <v>8</v>
      </c>
      <c r="I3" s="122" t="s">
        <v>6</v>
      </c>
      <c r="J3" s="125" t="s">
        <v>8</v>
      </c>
      <c r="K3" s="122" t="s">
        <v>6</v>
      </c>
      <c r="L3" s="125" t="s">
        <v>8</v>
      </c>
      <c r="M3" s="122" t="s">
        <v>6</v>
      </c>
      <c r="N3" s="125" t="s">
        <v>8</v>
      </c>
      <c r="O3" s="122" t="s">
        <v>6</v>
      </c>
      <c r="P3" s="125" t="s">
        <v>8</v>
      </c>
    </row>
    <row r="4" s="3" customFormat="true" ht="13.5" hidden="false" customHeight="true" outlineLevel="0" collapsed="false">
      <c r="A4" s="117"/>
      <c r="B4" s="126" t="s">
        <v>44</v>
      </c>
      <c r="C4" s="127" t="s">
        <v>7</v>
      </c>
      <c r="D4" s="128"/>
      <c r="E4" s="127" t="s">
        <v>7</v>
      </c>
      <c r="F4" s="129"/>
      <c r="G4" s="127" t="s">
        <v>7</v>
      </c>
      <c r="H4" s="128"/>
      <c r="I4" s="127" t="s">
        <v>7</v>
      </c>
      <c r="J4" s="130"/>
      <c r="K4" s="127" t="s">
        <v>7</v>
      </c>
      <c r="L4" s="131"/>
      <c r="M4" s="127" t="s">
        <v>7</v>
      </c>
      <c r="N4" s="131"/>
      <c r="O4" s="127" t="s">
        <v>7</v>
      </c>
      <c r="P4" s="132"/>
      <c r="Q4" s="133"/>
      <c r="R4" s="133"/>
      <c r="S4" s="133"/>
    </row>
    <row r="5" s="3" customFormat="true" ht="26.1" hidden="false" customHeight="true" outlineLevel="0" collapsed="false">
      <c r="A5" s="134" t="s">
        <v>45</v>
      </c>
      <c r="B5" s="135"/>
      <c r="C5" s="136" t="n">
        <f aca="false">E5+G5+I5+K5+M5+O5</f>
        <v>2931277</v>
      </c>
      <c r="D5" s="137" t="n">
        <f aca="false">(C5/C6)-1</f>
        <v>0.129143992508524</v>
      </c>
      <c r="E5" s="138" t="n">
        <f aca="false">E7+E9+E13+E19+E23</f>
        <v>2609237</v>
      </c>
      <c r="F5" s="139" t="n">
        <f aca="false">(E5/E6)-1</f>
        <v>0.148280156669454</v>
      </c>
      <c r="G5" s="136" t="n">
        <f aca="false">G7+G9+G13+G19+G23</f>
        <v>34620</v>
      </c>
      <c r="H5" s="137" t="n">
        <f aca="false">(G5/G6)-1</f>
        <v>0.0786390827517447</v>
      </c>
      <c r="I5" s="136" t="n">
        <f aca="false">I7+I9+I13+I19+I23</f>
        <v>279747</v>
      </c>
      <c r="J5" s="140" t="n">
        <f aca="false">(I5/I6)-1</f>
        <v>-0.0146630974604628</v>
      </c>
      <c r="K5" s="136" t="n">
        <f aca="false">K11+K15+K17</f>
        <v>741</v>
      </c>
      <c r="L5" s="140" t="n">
        <f aca="false">(K5/K6)-1</f>
        <v>-0.400485436893204</v>
      </c>
      <c r="M5" s="136" t="n">
        <f aca="false">M11+M15+M17</f>
        <v>4213</v>
      </c>
      <c r="N5" s="137" t="n">
        <f aca="false">(M5/M6)-1</f>
        <v>0.131310418904404</v>
      </c>
      <c r="O5" s="136" t="n">
        <f aca="false">O27+O29</f>
        <v>2719</v>
      </c>
      <c r="P5" s="140" t="n">
        <f aca="false">(O5/O6)-1</f>
        <v>-0.0116321337695383</v>
      </c>
    </row>
    <row r="6" s="3" customFormat="true" ht="18" hidden="false" customHeight="true" outlineLevel="0" collapsed="false">
      <c r="A6" s="141"/>
      <c r="B6" s="135"/>
      <c r="C6" s="136" t="n">
        <f aca="false">E6+G6+I6+K6+M6+O6</f>
        <v>2596017</v>
      </c>
      <c r="D6" s="142"/>
      <c r="E6" s="136" t="n">
        <f aca="false">E8+E10+E14+E20+E24</f>
        <v>2272300</v>
      </c>
      <c r="F6" s="139"/>
      <c r="G6" s="136" t="n">
        <f aca="false">G8+G10+G14+G20+G24</f>
        <v>32096</v>
      </c>
      <c r="H6" s="143"/>
      <c r="I6" s="136" t="n">
        <f aca="false">I8+I10+I14+I20+I24</f>
        <v>283910</v>
      </c>
      <c r="J6" s="144"/>
      <c r="K6" s="136" t="n">
        <f aca="false">K12+K16+K18</f>
        <v>1236</v>
      </c>
      <c r="L6" s="145"/>
      <c r="M6" s="136" t="n">
        <f aca="false">M12+M16+M18</f>
        <v>3724</v>
      </c>
      <c r="N6" s="146"/>
      <c r="O6" s="136" t="n">
        <f aca="false">O28+O30</f>
        <v>2751</v>
      </c>
      <c r="P6" s="147"/>
    </row>
    <row r="7" s="160" customFormat="true" ht="23.25" hidden="false" customHeight="true" outlineLevel="0" collapsed="false">
      <c r="A7" s="148" t="s">
        <v>10</v>
      </c>
      <c r="B7" s="149" t="n">
        <f aca="false">C7/C5</f>
        <v>0.00356090536650068</v>
      </c>
      <c r="C7" s="150" t="n">
        <f aca="false">E7+G7+I7</f>
        <v>10438</v>
      </c>
      <c r="D7" s="151"/>
      <c r="E7" s="152" t="n">
        <v>10432</v>
      </c>
      <c r="F7" s="153"/>
      <c r="G7" s="152" t="n">
        <v>6</v>
      </c>
      <c r="H7" s="154"/>
      <c r="I7" s="155"/>
      <c r="J7" s="156"/>
      <c r="K7" s="155"/>
      <c r="L7" s="157"/>
      <c r="M7" s="155"/>
      <c r="N7" s="158"/>
      <c r="O7" s="155"/>
      <c r="P7" s="159"/>
    </row>
    <row r="8" s="160" customFormat="true" ht="18" hidden="false" customHeight="true" outlineLevel="0" collapsed="false">
      <c r="A8" s="148"/>
      <c r="B8" s="161" t="n">
        <f aca="false">C8/C6</f>
        <v>0</v>
      </c>
      <c r="C8" s="162"/>
      <c r="D8" s="151"/>
      <c r="E8" s="155"/>
      <c r="F8" s="153"/>
      <c r="G8" s="155"/>
      <c r="H8" s="154"/>
      <c r="I8" s="155"/>
      <c r="J8" s="156"/>
      <c r="K8" s="155"/>
      <c r="L8" s="157"/>
      <c r="M8" s="155"/>
      <c r="N8" s="158"/>
      <c r="O8" s="155"/>
      <c r="P8" s="159"/>
    </row>
    <row r="9" s="3" customFormat="true" ht="23.65" hidden="false" customHeight="true" outlineLevel="0" collapsed="false">
      <c r="A9" s="163" t="s">
        <v>11</v>
      </c>
      <c r="B9" s="164" t="n">
        <f aca="false">C9/C5</f>
        <v>0.432969657934068</v>
      </c>
      <c r="C9" s="165" t="n">
        <f aca="false">E9+G9+I9</f>
        <v>1269154</v>
      </c>
      <c r="D9" s="166" t="n">
        <f aca="false">(C9/C10)-1</f>
        <v>0.0956576990181715</v>
      </c>
      <c r="E9" s="167" t="n">
        <v>1073444</v>
      </c>
      <c r="F9" s="168" t="n">
        <f aca="false">(E9/E10)-1</f>
        <v>0.119166425132357</v>
      </c>
      <c r="G9" s="167" t="n">
        <v>18575</v>
      </c>
      <c r="H9" s="169" t="n">
        <f aca="false">(G9/G10)-1</f>
        <v>0.145332346775188</v>
      </c>
      <c r="I9" s="167" t="n">
        <v>177135</v>
      </c>
      <c r="J9" s="170" t="n">
        <f aca="false">(I9/I10)-1</f>
        <v>-0.0319698335929175</v>
      </c>
      <c r="K9" s="171"/>
      <c r="L9" s="172"/>
      <c r="M9" s="171"/>
      <c r="N9" s="173"/>
      <c r="O9" s="171"/>
      <c r="P9" s="174"/>
    </row>
    <row r="10" s="3" customFormat="true" ht="18" hidden="false" customHeight="true" outlineLevel="0" collapsed="false">
      <c r="A10" s="175"/>
      <c r="B10" s="176" t="n">
        <f aca="false">C10/C6</f>
        <v>0.446202393898037</v>
      </c>
      <c r="C10" s="150" t="n">
        <f aca="false">E10+G10+I10</f>
        <v>1158349</v>
      </c>
      <c r="D10" s="177"/>
      <c r="E10" s="178" t="n">
        <v>959146</v>
      </c>
      <c r="F10" s="179"/>
      <c r="G10" s="178" t="n">
        <v>16218</v>
      </c>
      <c r="H10" s="180"/>
      <c r="I10" s="178" t="n">
        <v>182985</v>
      </c>
      <c r="J10" s="181"/>
      <c r="K10" s="182"/>
      <c r="L10" s="183"/>
      <c r="M10" s="182"/>
      <c r="N10" s="184"/>
      <c r="O10" s="182"/>
      <c r="P10" s="185"/>
    </row>
    <row r="11" s="3" customFormat="true" ht="23.65" hidden="false" customHeight="true" outlineLevel="0" collapsed="false">
      <c r="A11" s="186" t="s">
        <v>12</v>
      </c>
      <c r="B11" s="164" t="n">
        <f aca="false">C11/C5</f>
        <v>0.00012690714661221</v>
      </c>
      <c r="C11" s="165" t="n">
        <f aca="false">M11</f>
        <v>372</v>
      </c>
      <c r="D11" s="166" t="n">
        <f aca="false">(C11/C12)-1</f>
        <v>0.0333333333333334</v>
      </c>
      <c r="E11" s="187"/>
      <c r="F11" s="188"/>
      <c r="G11" s="187"/>
      <c r="H11" s="189"/>
      <c r="I11" s="187"/>
      <c r="J11" s="190"/>
      <c r="K11" s="191"/>
      <c r="L11" s="192"/>
      <c r="M11" s="193" t="n">
        <v>372</v>
      </c>
      <c r="N11" s="194" t="n">
        <f aca="false">(M11/M12)-1</f>
        <v>0.0333333333333334</v>
      </c>
      <c r="O11" s="191"/>
      <c r="P11" s="195"/>
    </row>
    <row r="12" s="3" customFormat="true" ht="18" hidden="false" customHeight="true" outlineLevel="0" collapsed="false">
      <c r="A12" s="186"/>
      <c r="B12" s="176" t="n">
        <f aca="false">C12/C6</f>
        <v>0.000138673976326041</v>
      </c>
      <c r="C12" s="150" t="n">
        <f aca="false">M12</f>
        <v>360</v>
      </c>
      <c r="D12" s="196"/>
      <c r="E12" s="187"/>
      <c r="F12" s="188"/>
      <c r="G12" s="187"/>
      <c r="H12" s="189"/>
      <c r="I12" s="187"/>
      <c r="J12" s="181"/>
      <c r="K12" s="191"/>
      <c r="L12" s="197"/>
      <c r="M12" s="193" t="n">
        <v>360</v>
      </c>
      <c r="N12" s="198"/>
      <c r="O12" s="191"/>
      <c r="P12" s="195"/>
    </row>
    <row r="13" s="3" customFormat="true" ht="23.65" hidden="false" customHeight="true" outlineLevel="0" collapsed="false">
      <c r="A13" s="163" t="s">
        <v>13</v>
      </c>
      <c r="B13" s="164" t="n">
        <f aca="false">C13/C5</f>
        <v>0.397605889856196</v>
      </c>
      <c r="C13" s="165" t="n">
        <f aca="false">E13+G13+I13</f>
        <v>1165493</v>
      </c>
      <c r="D13" s="166" t="n">
        <f aca="false">(C13/C14)-1</f>
        <v>0.206048803101908</v>
      </c>
      <c r="E13" s="167" t="n">
        <v>1047833</v>
      </c>
      <c r="F13" s="168" t="n">
        <f aca="false">(E13/E14)-1</f>
        <v>0.231307697369658</v>
      </c>
      <c r="G13" s="167" t="n">
        <v>15645</v>
      </c>
      <c r="H13" s="169" t="n">
        <f aca="false">(G13/G14)-1</f>
        <v>0.0441834078622438</v>
      </c>
      <c r="I13" s="167" t="n">
        <v>102015</v>
      </c>
      <c r="J13" s="169" t="n">
        <f aca="false">(I13/I14)-1</f>
        <v>0.0161058985238749</v>
      </c>
      <c r="K13" s="171"/>
      <c r="L13" s="172"/>
      <c r="M13" s="171"/>
      <c r="N13" s="173"/>
      <c r="O13" s="171"/>
      <c r="P13" s="174"/>
    </row>
    <row r="14" s="3" customFormat="true" ht="18" hidden="false" customHeight="true" outlineLevel="0" collapsed="false">
      <c r="A14" s="175"/>
      <c r="B14" s="176" t="n">
        <f aca="false">C14/C6</f>
        <v>0.372252184789237</v>
      </c>
      <c r="C14" s="199" t="n">
        <f aca="false">E14+G14+I14</f>
        <v>966373</v>
      </c>
      <c r="D14" s="200"/>
      <c r="E14" s="178" t="n">
        <v>850992</v>
      </c>
      <c r="F14" s="201"/>
      <c r="G14" s="178" t="n">
        <v>14983</v>
      </c>
      <c r="H14" s="202"/>
      <c r="I14" s="178" t="n">
        <v>100398</v>
      </c>
      <c r="J14" s="203"/>
      <c r="K14" s="182"/>
      <c r="L14" s="183"/>
      <c r="M14" s="182"/>
      <c r="N14" s="184"/>
      <c r="O14" s="182"/>
      <c r="P14" s="185"/>
    </row>
    <row r="15" s="3" customFormat="true" ht="23.65" hidden="false" customHeight="true" outlineLevel="0" collapsed="false">
      <c r="A15" s="186" t="s">
        <v>14</v>
      </c>
      <c r="B15" s="164" t="n">
        <f aca="false">C15/C5</f>
        <v>0.00156314125208911</v>
      </c>
      <c r="C15" s="150" t="n">
        <f aca="false">K15+M15</f>
        <v>4582</v>
      </c>
      <c r="D15" s="204" t="n">
        <f aca="false">(C15/C16)-1</f>
        <v>-0.00391304347826082</v>
      </c>
      <c r="E15" s="187"/>
      <c r="F15" s="168"/>
      <c r="G15" s="187"/>
      <c r="H15" s="205"/>
      <c r="I15" s="187"/>
      <c r="J15" s="206"/>
      <c r="K15" s="187" t="n">
        <v>741</v>
      </c>
      <c r="L15" s="207" t="n">
        <f aca="false">(K15/K16)-1</f>
        <v>-0.400485436893204</v>
      </c>
      <c r="M15" s="187" t="n">
        <v>3841</v>
      </c>
      <c r="N15" s="194" t="n">
        <f aca="false">(M15/M16)-1</f>
        <v>0.14179548156956</v>
      </c>
      <c r="O15" s="191"/>
      <c r="P15" s="195"/>
    </row>
    <row r="16" s="3" customFormat="true" ht="18" hidden="false" customHeight="true" outlineLevel="0" collapsed="false">
      <c r="A16" s="175"/>
      <c r="B16" s="176" t="n">
        <f aca="false">C16/C6</f>
        <v>0.00177194525305497</v>
      </c>
      <c r="C16" s="199" t="n">
        <f aca="false">K16+M16</f>
        <v>4600</v>
      </c>
      <c r="D16" s="208"/>
      <c r="E16" s="178"/>
      <c r="F16" s="201"/>
      <c r="G16" s="178"/>
      <c r="H16" s="202"/>
      <c r="I16" s="178"/>
      <c r="J16" s="203"/>
      <c r="K16" s="178" t="n">
        <v>1236</v>
      </c>
      <c r="L16" s="183"/>
      <c r="M16" s="209" t="n">
        <v>3364</v>
      </c>
      <c r="N16" s="184"/>
      <c r="O16" s="182"/>
      <c r="P16" s="185"/>
    </row>
    <row r="17" s="3" customFormat="true" ht="23.65" hidden="false" customHeight="true" outlineLevel="0" collapsed="false">
      <c r="A17" s="186" t="s">
        <v>46</v>
      </c>
      <c r="B17" s="164" t="n">
        <f aca="false">C17/C5</f>
        <v>0</v>
      </c>
      <c r="C17" s="150" t="n">
        <f aca="false">K17</f>
        <v>0</v>
      </c>
      <c r="D17" s="204"/>
      <c r="E17" s="187"/>
      <c r="F17" s="210"/>
      <c r="G17" s="187"/>
      <c r="H17" s="205"/>
      <c r="I17" s="187"/>
      <c r="J17" s="206"/>
      <c r="K17" s="187"/>
      <c r="L17" s="207"/>
      <c r="M17" s="191"/>
      <c r="N17" s="211"/>
      <c r="O17" s="191"/>
      <c r="P17" s="195"/>
    </row>
    <row r="18" s="3" customFormat="true" ht="18" hidden="false" customHeight="true" outlineLevel="0" collapsed="false">
      <c r="A18" s="186"/>
      <c r="B18" s="176" t="n">
        <f aca="false">C18/C6</f>
        <v>0</v>
      </c>
      <c r="C18" s="150" t="n">
        <f aca="false">K18</f>
        <v>0</v>
      </c>
      <c r="D18" s="212"/>
      <c r="E18" s="187"/>
      <c r="F18" s="210"/>
      <c r="G18" s="187"/>
      <c r="H18" s="205"/>
      <c r="I18" s="187"/>
      <c r="J18" s="206"/>
      <c r="K18" s="187"/>
      <c r="L18" s="197"/>
      <c r="M18" s="182"/>
      <c r="N18" s="184"/>
      <c r="O18" s="182"/>
      <c r="P18" s="185"/>
    </row>
    <row r="19" s="3" customFormat="true" ht="23.65" hidden="false" customHeight="true" outlineLevel="0" collapsed="false">
      <c r="A19" s="163" t="s">
        <v>47</v>
      </c>
      <c r="B19" s="164" t="n">
        <f aca="false">C19/C5</f>
        <v>0.16316233505056</v>
      </c>
      <c r="C19" s="165" t="n">
        <f aca="false">E19+G19+I19</f>
        <v>478274</v>
      </c>
      <c r="D19" s="166" t="n">
        <f aca="false">(C19/C20)-1</f>
        <v>0.0319995511863353</v>
      </c>
      <c r="E19" s="167" t="n">
        <v>477286</v>
      </c>
      <c r="F19" s="168" t="n">
        <f aca="false">(E19/E20)-1</f>
        <v>0.0330262084250488</v>
      </c>
      <c r="G19" s="167" t="n">
        <v>394</v>
      </c>
      <c r="H19" s="170" t="n">
        <f aca="false">(G19/G20)-1</f>
        <v>-0.558790593505039</v>
      </c>
      <c r="I19" s="167" t="n">
        <v>594</v>
      </c>
      <c r="J19" s="169" t="n">
        <f aca="false">(I19/I20)-1</f>
        <v>0.133587786259542</v>
      </c>
      <c r="K19" s="171"/>
      <c r="L19" s="172"/>
      <c r="M19" s="191"/>
      <c r="N19" s="198"/>
      <c r="O19" s="191"/>
      <c r="P19" s="195"/>
    </row>
    <row r="20" s="3" customFormat="true" ht="18" hidden="false" customHeight="true" outlineLevel="0" collapsed="false">
      <c r="A20" s="175"/>
      <c r="B20" s="176" t="n">
        <f aca="false">C20/C6</f>
        <v>0.178521173012349</v>
      </c>
      <c r="C20" s="150" t="n">
        <f aca="false">E20+G20+I20</f>
        <v>463444</v>
      </c>
      <c r="D20" s="213"/>
      <c r="E20" s="178" t="n">
        <v>462027</v>
      </c>
      <c r="F20" s="214"/>
      <c r="G20" s="178" t="n">
        <v>893</v>
      </c>
      <c r="H20" s="215"/>
      <c r="I20" s="178" t="n">
        <v>524</v>
      </c>
      <c r="J20" s="216"/>
      <c r="K20" s="182"/>
      <c r="L20" s="183"/>
      <c r="M20" s="182"/>
      <c r="N20" s="184"/>
      <c r="O20" s="182"/>
      <c r="P20" s="185"/>
    </row>
    <row r="21" s="3" customFormat="true" ht="26.1" hidden="false" customHeight="true" outlineLevel="0" collapsed="false">
      <c r="A21" s="217" t="s">
        <v>48</v>
      </c>
      <c r="B21" s="218" t="n">
        <f aca="false">C21/C5</f>
        <v>0.995427931239525</v>
      </c>
      <c r="C21" s="219" t="n">
        <f aca="false">E21+G21+I21+K21+M21</f>
        <v>2917875</v>
      </c>
      <c r="D21" s="220" t="n">
        <f aca="false">(C21/C22)-1</f>
        <v>0.125234562454736</v>
      </c>
      <c r="E21" s="219" t="n">
        <f aca="false">E19+E13+E9</f>
        <v>2598563</v>
      </c>
      <c r="F21" s="221" t="n">
        <f aca="false">(E21/E22)-1</f>
        <v>0.14365065917308</v>
      </c>
      <c r="G21" s="219" t="n">
        <f aca="false">G19+G13+G9</f>
        <v>34614</v>
      </c>
      <c r="H21" s="220" t="n">
        <f aca="false">(G21/G22)-1</f>
        <v>0.0785193494111049</v>
      </c>
      <c r="I21" s="219" t="n">
        <f aca="false">I19+I13+I9</f>
        <v>279744</v>
      </c>
      <c r="J21" s="222" t="n">
        <f aca="false">(I21/I22)-1</f>
        <v>-0.0146632524030756</v>
      </c>
      <c r="K21" s="223" t="n">
        <f aca="false">K15+K17</f>
        <v>741</v>
      </c>
      <c r="L21" s="222" t="n">
        <f aca="false">(K21/K22)-1</f>
        <v>-0.400485436893204</v>
      </c>
      <c r="M21" s="223" t="n">
        <f aca="false">M11+M15</f>
        <v>4213</v>
      </c>
      <c r="N21" s="220" t="n">
        <f aca="false">(M21/M22)-1</f>
        <v>0.131310418904404</v>
      </c>
      <c r="O21" s="224"/>
      <c r="P21" s="225"/>
    </row>
    <row r="22" s="3" customFormat="true" ht="18" hidden="false" customHeight="true" outlineLevel="0" collapsed="false">
      <c r="A22" s="226" t="s">
        <v>49</v>
      </c>
      <c r="B22" s="227" t="n">
        <f aca="false">C22/C6</f>
        <v>0.998886370929004</v>
      </c>
      <c r="C22" s="228" t="n">
        <f aca="false">E22+G22+I22+K22+M22</f>
        <v>2593126</v>
      </c>
      <c r="D22" s="229"/>
      <c r="E22" s="228" t="n">
        <f aca="false">E20+E14+E10</f>
        <v>2272165</v>
      </c>
      <c r="F22" s="230"/>
      <c r="G22" s="228" t="n">
        <f aca="false">G20+G14+G10</f>
        <v>32094</v>
      </c>
      <c r="H22" s="231"/>
      <c r="I22" s="228" t="n">
        <f aca="false">I20+I14+I10</f>
        <v>283907</v>
      </c>
      <c r="J22" s="231"/>
      <c r="K22" s="228" t="n">
        <f aca="false">K16+K18</f>
        <v>1236</v>
      </c>
      <c r="L22" s="232"/>
      <c r="M22" s="228" t="n">
        <f aca="false">M12+M16</f>
        <v>3724</v>
      </c>
      <c r="N22" s="232"/>
      <c r="O22" s="233"/>
      <c r="P22" s="234"/>
    </row>
    <row r="23" s="3" customFormat="true" ht="23.25" hidden="false" customHeight="true" outlineLevel="0" collapsed="false">
      <c r="A23" s="148" t="s">
        <v>19</v>
      </c>
      <c r="B23" s="235" t="n">
        <f aca="false">C23/C5</f>
        <v>8.35813196773966E-005</v>
      </c>
      <c r="C23" s="165" t="n">
        <f aca="false">E23+G23+I23</f>
        <v>245</v>
      </c>
      <c r="D23" s="236"/>
      <c r="E23" s="152" t="n">
        <v>242</v>
      </c>
      <c r="F23" s="237" t="n">
        <f aca="false">(E23/E24)-1</f>
        <v>0.792592592592593</v>
      </c>
      <c r="G23" s="152"/>
      <c r="H23" s="238" t="n">
        <f aca="false">(G23/G24)-1</f>
        <v>-1</v>
      </c>
      <c r="I23" s="152" t="n">
        <v>3</v>
      </c>
      <c r="J23" s="237" t="n">
        <f aca="false">(I23/I24)-1</f>
        <v>0</v>
      </c>
      <c r="K23" s="162"/>
      <c r="L23" s="157"/>
      <c r="M23" s="162"/>
      <c r="N23" s="157"/>
      <c r="O23" s="239"/>
      <c r="P23" s="159"/>
    </row>
    <row r="24" s="3" customFormat="true" ht="18" hidden="false" customHeight="true" outlineLevel="0" collapsed="false">
      <c r="A24" s="240"/>
      <c r="B24" s="241" t="n">
        <f aca="false">C24/C10</f>
        <v>0.00012086167467663</v>
      </c>
      <c r="C24" s="150" t="n">
        <f aca="false">E24+G24+I24</f>
        <v>140</v>
      </c>
      <c r="D24" s="236"/>
      <c r="E24" s="152" t="n">
        <v>135</v>
      </c>
      <c r="F24" s="242"/>
      <c r="G24" s="152" t="n">
        <v>2</v>
      </c>
      <c r="H24" s="243"/>
      <c r="I24" s="152" t="n">
        <v>3</v>
      </c>
      <c r="J24" s="243"/>
      <c r="K24" s="162"/>
      <c r="L24" s="157"/>
      <c r="M24" s="162"/>
      <c r="N24" s="157"/>
      <c r="O24" s="239"/>
      <c r="P24" s="159"/>
    </row>
    <row r="25" s="3" customFormat="true" ht="25.5" hidden="false" customHeight="true" outlineLevel="0" collapsed="false">
      <c r="A25" s="244" t="s">
        <v>48</v>
      </c>
      <c r="B25" s="218" t="n">
        <f aca="false">C25/C5</f>
        <v>8.35813196773966E-005</v>
      </c>
      <c r="C25" s="219" t="n">
        <f aca="false">C23</f>
        <v>245</v>
      </c>
      <c r="D25" s="221" t="n">
        <f aca="false">(C25/C26)-1</f>
        <v>0.75</v>
      </c>
      <c r="E25" s="219" t="n">
        <f aca="false">E23</f>
        <v>242</v>
      </c>
      <c r="F25" s="221" t="n">
        <f aca="false">(E25/E26)-1</f>
        <v>0.792592592592593</v>
      </c>
      <c r="G25" s="219" t="n">
        <f aca="false">G23</f>
        <v>0</v>
      </c>
      <c r="H25" s="245" t="n">
        <f aca="false">(G25/G26)-1</f>
        <v>-1</v>
      </c>
      <c r="I25" s="219" t="n">
        <f aca="false">I23</f>
        <v>3</v>
      </c>
      <c r="J25" s="245" t="n">
        <f aca="false">(I25/I26)-1</f>
        <v>0</v>
      </c>
      <c r="K25" s="219"/>
      <c r="L25" s="246"/>
      <c r="M25" s="219"/>
      <c r="N25" s="247"/>
      <c r="O25" s="248"/>
      <c r="P25" s="249"/>
    </row>
    <row r="26" s="3" customFormat="true" ht="18" hidden="false" customHeight="true" outlineLevel="0" collapsed="false">
      <c r="A26" s="226" t="s">
        <v>50</v>
      </c>
      <c r="B26" s="227" t="n">
        <f aca="false">C26/C12</f>
        <v>0.388888888888889</v>
      </c>
      <c r="C26" s="228" t="n">
        <f aca="false">E26+G26+I26+K26+M26</f>
        <v>140</v>
      </c>
      <c r="D26" s="229"/>
      <c r="E26" s="228" t="n">
        <f aca="false">E24</f>
        <v>135</v>
      </c>
      <c r="F26" s="230"/>
      <c r="G26" s="228" t="n">
        <f aca="false">G24</f>
        <v>2</v>
      </c>
      <c r="H26" s="231"/>
      <c r="I26" s="228" t="n">
        <f aca="false">I24</f>
        <v>3</v>
      </c>
      <c r="J26" s="250"/>
      <c r="K26" s="228"/>
      <c r="L26" s="251"/>
      <c r="M26" s="228"/>
      <c r="N26" s="232"/>
      <c r="O26" s="233"/>
      <c r="P26" s="234"/>
    </row>
    <row r="27" s="3" customFormat="true" ht="24.95" hidden="false" customHeight="true" outlineLevel="0" collapsed="false">
      <c r="A27" s="186" t="s">
        <v>21</v>
      </c>
      <c r="B27" s="149" t="n">
        <f aca="false">C27/C5</f>
        <v>0.000926558629566568</v>
      </c>
      <c r="C27" s="150" t="n">
        <f aca="false">O27</f>
        <v>2716</v>
      </c>
      <c r="D27" s="196" t="n">
        <f aca="false">(C27/C28)-1</f>
        <v>-0.0123636363636364</v>
      </c>
      <c r="E27" s="150"/>
      <c r="F27" s="252"/>
      <c r="G27" s="150"/>
      <c r="H27" s="253"/>
      <c r="I27" s="150"/>
      <c r="J27" s="253"/>
      <c r="K27" s="191"/>
      <c r="L27" s="197"/>
      <c r="M27" s="191"/>
      <c r="N27" s="197"/>
      <c r="O27" s="187" t="n">
        <v>2716</v>
      </c>
      <c r="P27" s="254" t="n">
        <f aca="false">(O27/O28)-1</f>
        <v>-0.0123636363636364</v>
      </c>
    </row>
    <row r="28" s="3" customFormat="true" ht="18" hidden="false" customHeight="true" outlineLevel="0" collapsed="false">
      <c r="A28" s="255"/>
      <c r="B28" s="176" t="n">
        <f aca="false">C28/C6</f>
        <v>0.00105931509693504</v>
      </c>
      <c r="C28" s="199" t="n">
        <f aca="false">O28</f>
        <v>2750</v>
      </c>
      <c r="D28" s="256"/>
      <c r="E28" s="199"/>
      <c r="F28" s="257"/>
      <c r="G28" s="199"/>
      <c r="H28" s="258"/>
      <c r="I28" s="199"/>
      <c r="J28" s="258"/>
      <c r="K28" s="182"/>
      <c r="L28" s="183"/>
      <c r="M28" s="182"/>
      <c r="N28" s="183"/>
      <c r="O28" s="178" t="n">
        <v>2750</v>
      </c>
      <c r="P28" s="259"/>
    </row>
    <row r="29" s="3" customFormat="true" ht="24.95" hidden="false" customHeight="true" outlineLevel="0" collapsed="false">
      <c r="A29" s="186" t="s">
        <v>22</v>
      </c>
      <c r="B29" s="164" t="n">
        <f aca="false">C29/C5</f>
        <v>1.02344473074363E-006</v>
      </c>
      <c r="C29" s="150" t="n">
        <f aca="false">O29</f>
        <v>3</v>
      </c>
      <c r="D29" s="196" t="n">
        <f aca="false">(C29/C30)-1</f>
        <v>2</v>
      </c>
      <c r="E29" s="150"/>
      <c r="F29" s="252"/>
      <c r="G29" s="150"/>
      <c r="H29" s="253"/>
      <c r="I29" s="150"/>
      <c r="J29" s="253"/>
      <c r="K29" s="191"/>
      <c r="L29" s="197"/>
      <c r="M29" s="191"/>
      <c r="N29" s="197"/>
      <c r="O29" s="193" t="n">
        <v>3</v>
      </c>
      <c r="P29" s="260" t="n">
        <f aca="false">(O29/O30)-1</f>
        <v>2</v>
      </c>
    </row>
    <row r="30" s="3" customFormat="true" ht="18" hidden="false" customHeight="true" outlineLevel="0" collapsed="false">
      <c r="A30" s="261"/>
      <c r="B30" s="176" t="n">
        <f aca="false">C30/C6</f>
        <v>3.85205489794558E-007</v>
      </c>
      <c r="C30" s="199" t="n">
        <f aca="false">O30</f>
        <v>1</v>
      </c>
      <c r="D30" s="262"/>
      <c r="E30" s="199"/>
      <c r="F30" s="257"/>
      <c r="G30" s="199"/>
      <c r="H30" s="258"/>
      <c r="I30" s="199"/>
      <c r="J30" s="258"/>
      <c r="K30" s="182"/>
      <c r="L30" s="183"/>
      <c r="M30" s="182"/>
      <c r="N30" s="183"/>
      <c r="O30" s="263" t="n">
        <v>1</v>
      </c>
      <c r="P30" s="185"/>
    </row>
    <row r="31" s="3" customFormat="true" ht="26.25" hidden="false" customHeight="true" outlineLevel="0" collapsed="false">
      <c r="A31" s="264" t="s">
        <v>23</v>
      </c>
      <c r="B31" s="218" t="n">
        <f aca="false">C31/C5</f>
        <v>0.000927582074297311</v>
      </c>
      <c r="C31" s="223" t="n">
        <f aca="false">C27+C29</f>
        <v>2719</v>
      </c>
      <c r="D31" s="220" t="n">
        <f aca="false">(C31/C32)-1</f>
        <v>-0.0116321337695383</v>
      </c>
      <c r="E31" s="223"/>
      <c r="F31" s="265"/>
      <c r="G31" s="223"/>
      <c r="H31" s="266"/>
      <c r="I31" s="223"/>
      <c r="J31" s="266"/>
      <c r="K31" s="224"/>
      <c r="L31" s="267"/>
      <c r="M31" s="224"/>
      <c r="N31" s="267"/>
      <c r="O31" s="268" t="n">
        <f aca="false">O27+O29</f>
        <v>2719</v>
      </c>
      <c r="P31" s="222" t="n">
        <f aca="false">(O31/O32)-1</f>
        <v>-0.0116321337695383</v>
      </c>
    </row>
    <row r="32" s="3" customFormat="true" ht="18" hidden="false" customHeight="true" outlineLevel="0" collapsed="false">
      <c r="A32" s="264"/>
      <c r="B32" s="227" t="n">
        <f aca="false">C32/C6</f>
        <v>0.00105970030242483</v>
      </c>
      <c r="C32" s="228" t="n">
        <f aca="false">C28+C30</f>
        <v>2751</v>
      </c>
      <c r="D32" s="229"/>
      <c r="E32" s="228"/>
      <c r="F32" s="230"/>
      <c r="G32" s="228"/>
      <c r="H32" s="231"/>
      <c r="I32" s="228"/>
      <c r="J32" s="231"/>
      <c r="K32" s="233"/>
      <c r="L32" s="232"/>
      <c r="M32" s="233"/>
      <c r="N32" s="232"/>
      <c r="O32" s="269" t="n">
        <f aca="false">O28+O30</f>
        <v>2751</v>
      </c>
      <c r="P32" s="234"/>
    </row>
  </sheetData>
  <sheetProtection sheet="true" objects="true" scenarios="true"/>
  <mergeCells count="10">
    <mergeCell ref="A1:H1"/>
    <mergeCell ref="A2:A4"/>
    <mergeCell ref="C2:D2"/>
    <mergeCell ref="E2:F2"/>
    <mergeCell ref="G2:H2"/>
    <mergeCell ref="I2:J2"/>
    <mergeCell ref="K2:L2"/>
    <mergeCell ref="M2:N2"/>
    <mergeCell ref="O2:P2"/>
    <mergeCell ref="A31:A32"/>
  </mergeCells>
  <printOptions headings="false" gridLines="false" gridLinesSet="true" horizontalCentered="true" verticalCentered="true"/>
  <pageMargins left="0.39375" right="0.39375" top="0.551388888888889" bottom="0.551388888888889" header="0.511805555555555" footer="0.511805555555555"/>
  <pageSetup paperSize="9" scale="100" firstPageNumber="1" fitToWidth="1" fitToHeight="1" pageOrder="downThenOver" orientation="landscape" usePrinterDefaults="false" blackAndWhite="false" draft="false" cellComments="none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LibreOffice/4.4.2.2$Windows_x86 LibreOffice_project/c4c7d32d0d49397cad38d62472b0bc8acff48dd6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2008-02-27T10:42:04Z</dcterms:created>
  <dc:language>pl-PL</dc:language>
  <cp:lastModifiedBy>006624</cp:lastModifiedBy>
  <cp:lastPrinted>2014-01-20T07:20:30Z</cp:lastPrinted>
  <dcterms:modified xsi:type="dcterms:W3CDTF">2014-01-20T11:59:53Z</dcterms:modified>
  <cp:revision>0</cp:revision>
</cp:coreProperties>
</file>