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</sheets>
  <externalReferences>
    <externalReference r:id="rId5"/>
  </externalReferences>
  <definedNames>
    <definedName function="false" hidden="false" localSheetId="0" name="_xlnm.Print_Area" vbProcedure="false">ruch_graniczny_osob!$A$1:$M$22</definedName>
    <definedName function="false" hidden="false" localSheetId="1" name="_xlnm.Print_Area" vbProcedure="false">ruch_srodkow_transportu!$A$1:$D$17</definedName>
    <definedName function="false" hidden="false" localSheetId="2" name="_xlnm.Print_Area" vbProcedure="false">srodki_transport_rozbicie!$A$1:$R$34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#REF!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['file:///C:/Users/015553/AppData/AppData/Local/Temp/Dokumenty/Opracowania/Warszawa/Documents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<sst xmlns="http://schemas.openxmlformats.org/spreadsheetml/2006/main" count="102" uniqueCount="53">
  <si>
    <t>TAB.1. Ruch graniczny osób w 2014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</si>
  <si>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</si>
  <si>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</si>
  <si>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</si>
  <si>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</si>
  <si>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</si>
  <si>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2014r.</t>
  </si>
  <si>
    <t>2013r.</t>
  </si>
  <si>
    <t>%</t>
  </si>
  <si>
    <t>RAZEM</t>
  </si>
  <si>
    <t>Budomierz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</si>
  <si>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</si>
  <si>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</si>
  <si>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</si>
  <si>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</si>
  <si>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</si>
  <si>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</si>
  <si>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</si>
  <si>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</si>
  <si>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</si>
  <si>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</si>
  <si>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</si>
  <si>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</si>
  <si>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</si>
  <si>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</si>
  <si>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</si>
  <si>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2014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</si>
  <si>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</si>
  <si>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</si>
  <si>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</si>
  <si>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</si>
  <si>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</si>
  <si>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     motocykle</t>
  </si>
  <si>
    <t>inne środki transportu:</t>
  </si>
  <si>
    <t>pociągi osobowe</t>
  </si>
  <si>
    <t>pociągi towarowe</t>
  </si>
  <si>
    <t>samoloty</t>
  </si>
  <si>
    <t>TAB.3. Ruch graniczny środków transportu z rozbiciem w 2014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</si>
  <si>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</si>
  <si>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</si>
  <si>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</si>
  <si>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</si>
  <si>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</si>
  <si>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</si>
  <si>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motocykle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</si>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</sst>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C0"/>
      </patternFill>
    </fill>
    <fill>
      <patternFill patternType="solid">
        <fgColor rgb="FFFFFFC0"/>
        <bgColor rgb="FFFFFFCC"/>
      </patternFill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5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2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4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4" borderId="2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C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015553/AppData/AppData/Local/Temp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IV2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SUM(B13+B15+B18)</f>
        <v>5342232</v>
      </c>
      <c r="C4" s="13" t="n">
        <f aca="false">SUM(C13+C15+C18)</f>
        <v>5512389</v>
      </c>
      <c r="D4" s="14" t="n">
        <f aca="false">B4/C4-1</f>
        <v>-0.0308681045550305</v>
      </c>
      <c r="E4" s="15" t="n">
        <f aca="false">SUM(E13+E18)</f>
        <v>4575401</v>
      </c>
      <c r="F4" s="16" t="n">
        <f aca="false">SUM(F13+F18)</f>
        <v>4289706</v>
      </c>
      <c r="G4" s="17" t="n">
        <f aca="false">E4/F4-1</f>
        <v>0.0666001353006476</v>
      </c>
      <c r="H4" s="13" t="n">
        <f aca="false">SUM(H13+H18)</f>
        <v>14784</v>
      </c>
      <c r="I4" s="13" t="n">
        <f aca="false">SUM(I13+I18)</f>
        <v>16975</v>
      </c>
      <c r="J4" s="14" t="n">
        <f aca="false">H4/I4-1</f>
        <v>-0.129072164948454</v>
      </c>
      <c r="K4" s="18" t="n">
        <f aca="false">SUM(K13+K15+K18)</f>
        <v>9932417</v>
      </c>
      <c r="L4" s="19" t="n">
        <f aca="false">SUM(L13+L15+L18)</f>
        <v>9819070</v>
      </c>
      <c r="M4" s="20" t="n">
        <f aca="false">K4/L4-1</f>
        <v>0.0115435575874294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7.75" hidden="false" customHeight="true" outlineLevel="0" collapsed="false">
      <c r="A5" s="21" t="s">
        <v>10</v>
      </c>
      <c r="B5" s="22" t="n">
        <v>224352</v>
      </c>
      <c r="C5" s="22" t="n">
        <v>13615</v>
      </c>
      <c r="D5" s="23"/>
      <c r="E5" s="24" t="n">
        <v>206556</v>
      </c>
      <c r="F5" s="25" t="n">
        <v>9647</v>
      </c>
      <c r="G5" s="26" t="n">
        <f aca="false">E5/F5-1</f>
        <v>20.4114232403856</v>
      </c>
      <c r="H5" s="22"/>
      <c r="I5" s="27"/>
      <c r="J5" s="28"/>
      <c r="K5" s="29" t="n">
        <f aca="false">SUM(B5+E5+H5)</f>
        <v>430908</v>
      </c>
      <c r="L5" s="30" t="n">
        <f aca="false">SUM(C5+F5+I5)</f>
        <v>23262</v>
      </c>
      <c r="M5" s="31" t="n">
        <f aca="false">K5/L5-1</f>
        <v>17.5241165849884</v>
      </c>
      <c r="N5" s="11"/>
      <c r="O5" s="11"/>
      <c r="P5" s="11"/>
      <c r="Q5" s="11"/>
      <c r="R5" s="11"/>
      <c r="S5" s="11"/>
      <c r="IT5" s="1"/>
      <c r="IU5" s="1"/>
      <c r="IV5" s="1"/>
    </row>
    <row r="6" s="3" customFormat="true" ht="25.5" hidden="false" customHeight="true" outlineLevel="0" collapsed="false">
      <c r="A6" s="32" t="s">
        <v>11</v>
      </c>
      <c r="B6" s="33" t="n">
        <v>1721749</v>
      </c>
      <c r="C6" s="33" t="n">
        <v>1902311</v>
      </c>
      <c r="D6" s="34" t="n">
        <f aca="false">B6/C6-1</f>
        <v>-0.0949171823114097</v>
      </c>
      <c r="E6" s="35" t="n">
        <v>1344238</v>
      </c>
      <c r="F6" s="25" t="n">
        <v>1112198</v>
      </c>
      <c r="G6" s="26" t="n">
        <f aca="false">E6/F6-1</f>
        <v>0.208631916259515</v>
      </c>
      <c r="H6" s="33"/>
      <c r="I6" s="33"/>
      <c r="J6" s="28"/>
      <c r="K6" s="29" t="n">
        <f aca="false">SUM(B6+E6+H6)</f>
        <v>3065987</v>
      </c>
      <c r="L6" s="30" t="n">
        <f aca="false">SUM(C6+F6+I6)</f>
        <v>3014509</v>
      </c>
      <c r="M6" s="31" t="n">
        <f aca="false">K6/L6-1</f>
        <v>0.0170767445046607</v>
      </c>
      <c r="IT6" s="1"/>
      <c r="IU6" s="1"/>
      <c r="IV6" s="1"/>
    </row>
    <row r="7" s="3" customFormat="true" ht="25.5" hidden="false" customHeight="true" outlineLevel="0" collapsed="false">
      <c r="A7" s="32" t="s">
        <v>12</v>
      </c>
      <c r="B7" s="33"/>
      <c r="C7" s="33"/>
      <c r="D7" s="34"/>
      <c r="E7" s="35"/>
      <c r="F7" s="25"/>
      <c r="G7" s="26"/>
      <c r="H7" s="33" t="n">
        <v>1716</v>
      </c>
      <c r="I7" s="33" t="n">
        <v>1482</v>
      </c>
      <c r="J7" s="36" t="n">
        <f aca="false">H7/I7-1</f>
        <v>0.157894736842105</v>
      </c>
      <c r="K7" s="29" t="n">
        <f aca="false">SUM(B7+E7+H7)</f>
        <v>1716</v>
      </c>
      <c r="L7" s="30" t="n">
        <f aca="false">SUM(C7+F7+I7)</f>
        <v>1482</v>
      </c>
      <c r="M7" s="31" t="n">
        <f aca="false">K7/L7-1</f>
        <v>0.157894736842105</v>
      </c>
      <c r="IT7" s="1"/>
      <c r="IU7" s="1"/>
      <c r="IV7" s="1"/>
    </row>
    <row r="8" s="3" customFormat="true" ht="25.5" hidden="false" customHeight="true" outlineLevel="0" collapsed="false">
      <c r="A8" s="32" t="s">
        <v>13</v>
      </c>
      <c r="B8" s="33" t="n">
        <v>2449169</v>
      </c>
      <c r="C8" s="33" t="n">
        <v>2568097</v>
      </c>
      <c r="D8" s="34" t="n">
        <f aca="false">B8/C8-1</f>
        <v>-0.0463097772397226</v>
      </c>
      <c r="E8" s="35" t="n">
        <v>2162644</v>
      </c>
      <c r="F8" s="25" t="n">
        <v>2365607</v>
      </c>
      <c r="G8" s="37" t="n">
        <f aca="false">E8/F8-1</f>
        <v>-0.0857974295814985</v>
      </c>
      <c r="H8" s="33"/>
      <c r="I8" s="33"/>
      <c r="J8" s="28"/>
      <c r="K8" s="29" t="n">
        <f aca="false">SUM(B8+E8+H8)</f>
        <v>4611813</v>
      </c>
      <c r="L8" s="30" t="n">
        <f aca="false">SUM(C8+F8+I8)</f>
        <v>4933704</v>
      </c>
      <c r="M8" s="38" t="n">
        <f aca="false">K8/L8-1</f>
        <v>-0.065243273613496</v>
      </c>
      <c r="IT8" s="1"/>
      <c r="IU8" s="1"/>
      <c r="IV8" s="1"/>
    </row>
    <row r="9" s="3" customFormat="true" ht="25.5" hidden="false" customHeight="true" outlineLevel="0" collapsed="false">
      <c r="A9" s="32" t="s">
        <v>14</v>
      </c>
      <c r="B9" s="33" t="n">
        <v>21790</v>
      </c>
      <c r="C9" s="33" t="n">
        <v>36461</v>
      </c>
      <c r="D9" s="34" t="n">
        <f aca="false">B9/C9-1</f>
        <v>-0.402375140561148</v>
      </c>
      <c r="E9" s="35" t="n">
        <v>22</v>
      </c>
      <c r="F9" s="25" t="n">
        <v>287</v>
      </c>
      <c r="G9" s="37" t="n">
        <f aca="false">E9/F9-1</f>
        <v>-0.923344947735192</v>
      </c>
      <c r="H9" s="33" t="n">
        <v>10915</v>
      </c>
      <c r="I9" s="33" t="n">
        <v>11220</v>
      </c>
      <c r="J9" s="28" t="n">
        <f aca="false">H9/I9-1</f>
        <v>-0.0271836007130125</v>
      </c>
      <c r="K9" s="29" t="n">
        <f aca="false">SUM(B9+E9+H9)</f>
        <v>32727</v>
      </c>
      <c r="L9" s="30" t="n">
        <f aca="false">SUM(C9+F9+I9)</f>
        <v>47968</v>
      </c>
      <c r="M9" s="38" t="n">
        <f aca="false">K9/L9-1</f>
        <v>-0.317732655103402</v>
      </c>
      <c r="IT9" s="1"/>
      <c r="IU9" s="1"/>
      <c r="IV9" s="1"/>
    </row>
    <row r="10" s="3" customFormat="true" ht="25.5" hidden="false" customHeight="true" outlineLevel="0" collapsed="false">
      <c r="A10" s="32" t="s">
        <v>15</v>
      </c>
      <c r="B10" s="33" t="n">
        <v>2207</v>
      </c>
      <c r="C10" s="33" t="n">
        <v>11303</v>
      </c>
      <c r="D10" s="34" t="n">
        <f aca="false">B10/C10-1</f>
        <v>-0.80474210386623</v>
      </c>
      <c r="E10" s="35"/>
      <c r="F10" s="25"/>
      <c r="G10" s="37"/>
      <c r="H10" s="33"/>
      <c r="I10" s="33"/>
      <c r="J10" s="36"/>
      <c r="K10" s="29" t="n">
        <f aca="false">SUM(B10+E10+H10)</f>
        <v>2207</v>
      </c>
      <c r="L10" s="30" t="n">
        <f aca="false">SUM(C10+F10+I10)</f>
        <v>11303</v>
      </c>
      <c r="M10" s="38" t="n">
        <f aca="false">K10/L10-1</f>
        <v>-0.80474210386623</v>
      </c>
      <c r="IT10" s="1"/>
      <c r="IU10" s="1"/>
      <c r="IV10" s="1"/>
    </row>
    <row r="11" s="3" customFormat="true" ht="25.5" hidden="false" customHeight="true" outlineLevel="0" collapsed="false">
      <c r="A11" s="32" t="s">
        <v>16</v>
      </c>
      <c r="B11" s="33" t="n">
        <v>560957</v>
      </c>
      <c r="C11" s="33" t="n">
        <v>591678</v>
      </c>
      <c r="D11" s="34" t="n">
        <f aca="false">B11/C11-1</f>
        <v>-0.0519218223425579</v>
      </c>
      <c r="E11" s="35" t="n">
        <v>861941</v>
      </c>
      <c r="F11" s="25" t="n">
        <v>801967</v>
      </c>
      <c r="G11" s="37" t="n">
        <f aca="false">E11/F11-1</f>
        <v>0.0747836257601622</v>
      </c>
      <c r="H11" s="33"/>
      <c r="I11" s="33"/>
      <c r="J11" s="28"/>
      <c r="K11" s="29" t="n">
        <f aca="false">SUM(B11+E11+H11)</f>
        <v>1422898</v>
      </c>
      <c r="L11" s="30" t="n">
        <f aca="false">SUM(C11+F11+I11)</f>
        <v>1393645</v>
      </c>
      <c r="M11" s="38" t="n">
        <f aca="false">K11/L11-1</f>
        <v>0.0209902808821472</v>
      </c>
      <c r="IT11" s="1"/>
      <c r="IU11" s="1"/>
      <c r="IV11" s="1"/>
    </row>
    <row r="12" s="3" customFormat="true" ht="25.5" hidden="false" customHeight="true" outlineLevel="0" collapsed="false">
      <c r="A12" s="32" t="s">
        <v>17</v>
      </c>
      <c r="B12" s="33"/>
      <c r="C12" s="33"/>
      <c r="D12" s="39"/>
      <c r="E12" s="40"/>
      <c r="F12" s="41"/>
      <c r="G12" s="37"/>
      <c r="H12" s="33"/>
      <c r="I12" s="33"/>
      <c r="J12" s="42"/>
      <c r="K12" s="29" t="n">
        <f aca="false">SUM(B12+E12+H12)</f>
        <v>0</v>
      </c>
      <c r="L12" s="30" t="n">
        <f aca="false">SUM(C12+F12+I12)</f>
        <v>0</v>
      </c>
      <c r="M12" s="43"/>
      <c r="IT12" s="1"/>
      <c r="IU12" s="1"/>
      <c r="IV12" s="1"/>
    </row>
    <row r="13" s="3" customFormat="true" ht="24" hidden="false" customHeight="true" outlineLevel="0" collapsed="false">
      <c r="A13" s="44" t="s">
        <v>18</v>
      </c>
      <c r="B13" s="45" t="n">
        <f aca="false">SUM(B5:B12)</f>
        <v>4980224</v>
      </c>
      <c r="C13" s="45" t="n">
        <f aca="false">SUM(C5:C12)</f>
        <v>5123465</v>
      </c>
      <c r="D13" s="46" t="n">
        <f aca="false">B13/C13-1</f>
        <v>-0.0279578371278032</v>
      </c>
      <c r="E13" s="47" t="n">
        <f aca="false">SUM(E5:E12)</f>
        <v>4575401</v>
      </c>
      <c r="F13" s="48" t="n">
        <f aca="false">SUM(F5:F12)</f>
        <v>4289706</v>
      </c>
      <c r="G13" s="49" t="n">
        <f aca="false">E13/F13-1</f>
        <v>0.0666001353006476</v>
      </c>
      <c r="H13" s="45" t="n">
        <f aca="false">SUM(H5:H12)</f>
        <v>12631</v>
      </c>
      <c r="I13" s="45" t="n">
        <f aca="false">SUM(I5:I12)</f>
        <v>12702</v>
      </c>
      <c r="J13" s="46" t="n">
        <f aca="false">H13/I13-1</f>
        <v>-0.00558967091796569</v>
      </c>
      <c r="K13" s="47" t="n">
        <f aca="false">SUM(B13+E13+H13)</f>
        <v>9568256</v>
      </c>
      <c r="L13" s="48" t="n">
        <f aca="false">SUM(C13+F13+I13)</f>
        <v>9425873</v>
      </c>
      <c r="M13" s="50" t="n">
        <f aca="false">K13/L13-1</f>
        <v>0.0151055504354876</v>
      </c>
      <c r="IT13" s="1"/>
      <c r="IU13" s="1"/>
      <c r="IV13" s="1"/>
    </row>
    <row r="14" s="3" customFormat="true" ht="25.5" hidden="false" customHeight="true" outlineLevel="0" collapsed="false">
      <c r="A14" s="51" t="s">
        <v>19</v>
      </c>
      <c r="B14" s="52"/>
      <c r="C14" s="52" t="n">
        <v>494</v>
      </c>
      <c r="D14" s="53" t="n">
        <v>1</v>
      </c>
      <c r="E14" s="54"/>
      <c r="F14" s="55"/>
      <c r="G14" s="56"/>
      <c r="H14" s="57"/>
      <c r="I14" s="57"/>
      <c r="J14" s="58"/>
      <c r="K14" s="59" t="n">
        <f aca="false">SUM(B14+E14+H14)</f>
        <v>0</v>
      </c>
      <c r="L14" s="59" t="n">
        <f aca="false">SUM(C14+F14+I14)</f>
        <v>494</v>
      </c>
      <c r="M14" s="60" t="n">
        <v>1</v>
      </c>
      <c r="IT14" s="1"/>
      <c r="IU14" s="1"/>
      <c r="IV14" s="1"/>
    </row>
    <row r="15" s="3" customFormat="true" ht="24" hidden="false" customHeight="true" outlineLevel="0" collapsed="false">
      <c r="A15" s="44" t="s">
        <v>20</v>
      </c>
      <c r="B15" s="45" t="n">
        <f aca="false">B14</f>
        <v>0</v>
      </c>
      <c r="C15" s="45" t="n">
        <f aca="false">C14</f>
        <v>494</v>
      </c>
      <c r="D15" s="61" t="n">
        <v>1</v>
      </c>
      <c r="E15" s="47"/>
      <c r="F15" s="48"/>
      <c r="G15" s="49"/>
      <c r="H15" s="45" t="n">
        <f aca="false">H14</f>
        <v>0</v>
      </c>
      <c r="I15" s="45" t="n">
        <f aca="false">I14</f>
        <v>0</v>
      </c>
      <c r="J15" s="46"/>
      <c r="K15" s="47" t="n">
        <f aca="false">K14</f>
        <v>0</v>
      </c>
      <c r="L15" s="48" t="n">
        <f aca="false">L14</f>
        <v>494</v>
      </c>
      <c r="M15" s="62" t="n">
        <v>1</v>
      </c>
      <c r="IT15" s="1"/>
      <c r="IU15" s="1"/>
      <c r="IV15" s="1"/>
    </row>
    <row r="16" s="3" customFormat="true" ht="25.5" hidden="false" customHeight="true" outlineLevel="0" collapsed="false">
      <c r="A16" s="32" t="s">
        <v>21</v>
      </c>
      <c r="B16" s="33" t="n">
        <v>362008</v>
      </c>
      <c r="C16" s="33" t="n">
        <v>388420</v>
      </c>
      <c r="D16" s="34" t="n">
        <f aca="false">B16/C16-1</f>
        <v>-0.0679985582616756</v>
      </c>
      <c r="E16" s="63"/>
      <c r="F16" s="25"/>
      <c r="G16" s="26"/>
      <c r="H16" s="33" t="n">
        <v>2153</v>
      </c>
      <c r="I16" s="33" t="n">
        <v>4267</v>
      </c>
      <c r="J16" s="37" t="n">
        <f aca="false">H16/I16-1</f>
        <v>-0.495430044527771</v>
      </c>
      <c r="K16" s="29" t="n">
        <f aca="false">SUM(B16+E16+H16)</f>
        <v>364161</v>
      </c>
      <c r="L16" s="30" t="n">
        <f aca="false">SUM(C16+F16+I16)</f>
        <v>392687</v>
      </c>
      <c r="M16" s="38" t="n">
        <f aca="false">K16/L16-1</f>
        <v>-0.072643097428741</v>
      </c>
      <c r="IT16" s="1"/>
      <c r="IU16" s="1"/>
      <c r="IV16" s="1"/>
    </row>
    <row r="17" s="3" customFormat="true" ht="25.5" hidden="false" customHeight="true" outlineLevel="0" collapsed="false">
      <c r="A17" s="64" t="s">
        <v>22</v>
      </c>
      <c r="B17" s="65"/>
      <c r="C17" s="65" t="n">
        <v>10</v>
      </c>
      <c r="D17" s="39" t="n">
        <f aca="false">B17/C17-1</f>
        <v>-1</v>
      </c>
      <c r="E17" s="66"/>
      <c r="F17" s="41"/>
      <c r="G17" s="26"/>
      <c r="H17" s="65"/>
      <c r="I17" s="65" t="n">
        <v>6</v>
      </c>
      <c r="J17" s="37" t="n">
        <f aca="false">H17/I17-1</f>
        <v>-1</v>
      </c>
      <c r="K17" s="29" t="n">
        <f aca="false">SUM(B17+E17+H17)</f>
        <v>0</v>
      </c>
      <c r="L17" s="30" t="n">
        <f aca="false">SUM(C17+F17+I17)</f>
        <v>16</v>
      </c>
      <c r="M17" s="38" t="n">
        <f aca="false">K17/L17-1</f>
        <v>-1</v>
      </c>
      <c r="IT17" s="1"/>
      <c r="IU17" s="1"/>
      <c r="IV17" s="1"/>
    </row>
    <row r="18" s="3" customFormat="true" ht="25.5" hidden="false" customHeight="true" outlineLevel="0" collapsed="false">
      <c r="A18" s="67" t="s">
        <v>23</v>
      </c>
      <c r="B18" s="68" t="n">
        <f aca="false">SUM(B16:B17)</f>
        <v>362008</v>
      </c>
      <c r="C18" s="68" t="n">
        <f aca="false">SUM(C16:C17)</f>
        <v>388430</v>
      </c>
      <c r="D18" s="69" t="n">
        <f aca="false">B18/C18-1</f>
        <v>-0.0680225523260304</v>
      </c>
      <c r="E18" s="70" t="n">
        <f aca="false">SUM(E16:E17)</f>
        <v>0</v>
      </c>
      <c r="F18" s="71" t="n">
        <f aca="false">SUM(F16:F17)</f>
        <v>0</v>
      </c>
      <c r="G18" s="72"/>
      <c r="H18" s="68" t="n">
        <f aca="false">SUM(H16:H17)</f>
        <v>2153</v>
      </c>
      <c r="I18" s="68" t="n">
        <f aca="false">SUM(I16:I17)</f>
        <v>4273</v>
      </c>
      <c r="J18" s="73" t="n">
        <f aca="false">H18/I18-1</f>
        <v>-0.496138544348233</v>
      </c>
      <c r="K18" s="74" t="n">
        <f aca="false">SUM(B18+E18+H18)</f>
        <v>364161</v>
      </c>
      <c r="L18" s="75" t="n">
        <f aca="false">SUM(C18+F18+I18)</f>
        <v>392703</v>
      </c>
      <c r="M18" s="76" t="n">
        <f aca="false">K18/L18-1</f>
        <v>-0.0726808809711156</v>
      </c>
      <c r="IT18" s="1"/>
      <c r="IU18" s="1"/>
      <c r="IV18" s="1"/>
    </row>
    <row r="19" s="3" customFormat="true" ht="22.5" hidden="false" customHeight="true" outlineLevel="0" collapsed="false">
      <c r="A19" s="77" t="s">
        <v>24</v>
      </c>
      <c r="B19" s="78" t="n">
        <v>1474615</v>
      </c>
      <c r="C19" s="78" t="n">
        <v>1636693</v>
      </c>
      <c r="D19" s="79" t="n">
        <f aca="false">B19/C19-1</f>
        <v>-0.0990277345843111</v>
      </c>
      <c r="E19" s="80"/>
      <c r="F19" s="78"/>
      <c r="G19" s="81"/>
      <c r="H19" s="78" t="n">
        <v>3678</v>
      </c>
      <c r="I19" s="78" t="n">
        <v>4983</v>
      </c>
      <c r="J19" s="79" t="n">
        <f aca="false">H19/I19-1</f>
        <v>-0.261890427453341</v>
      </c>
      <c r="K19" s="80" t="n">
        <f aca="false">SUM(B19+E19+H19)</f>
        <v>1478293</v>
      </c>
      <c r="L19" s="82" t="n">
        <f aca="false">SUM(C19+F19+I19)</f>
        <v>1641676</v>
      </c>
      <c r="M19" s="83" t="n">
        <f aca="false">K19/L19-1</f>
        <v>-0.0995220737831338</v>
      </c>
      <c r="IT19" s="1"/>
      <c r="IU19" s="1"/>
      <c r="IV19" s="1"/>
    </row>
    <row r="20" s="3" customFormat="true" ht="22.5" hidden="false" customHeight="true" outlineLevel="0" collapsed="false">
      <c r="A20" s="77" t="s">
        <v>25</v>
      </c>
      <c r="B20" s="78" t="n">
        <f aca="false">B4-B19</f>
        <v>3867617</v>
      </c>
      <c r="C20" s="78" t="n">
        <f aca="false">C4-C19</f>
        <v>3875696</v>
      </c>
      <c r="D20" s="84" t="n">
        <f aca="false">B20/C20-1</f>
        <v>-0.00208452881753363</v>
      </c>
      <c r="E20" s="80" t="n">
        <f aca="false">E4-E19</f>
        <v>4575401</v>
      </c>
      <c r="F20" s="78" t="n">
        <f aca="false">F4-F19</f>
        <v>4289706</v>
      </c>
      <c r="G20" s="85" t="n">
        <f aca="false">E20/F20-1</f>
        <v>0.0666001353006476</v>
      </c>
      <c r="H20" s="78" t="n">
        <f aca="false">H4-H19</f>
        <v>11106</v>
      </c>
      <c r="I20" s="78" t="n">
        <f aca="false">I4-I19</f>
        <v>11992</v>
      </c>
      <c r="J20" s="79" t="n">
        <f aca="false">H20/I20-1</f>
        <v>-0.0738825883922615</v>
      </c>
      <c r="K20" s="80" t="n">
        <f aca="false">SUM(B20+E20+H20)</f>
        <v>8454124</v>
      </c>
      <c r="L20" s="82" t="n">
        <f aca="false">SUM(C20+F20+I20)</f>
        <v>8177394</v>
      </c>
      <c r="M20" s="86" t="n">
        <f aca="false">K20/L20-1</f>
        <v>0.0338408544335762</v>
      </c>
      <c r="IT20" s="1"/>
      <c r="IU20" s="1"/>
      <c r="IV20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9375" bottom="0.393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true"/>
  </sheetPr>
  <dimension ref="A1:N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87" customFormat="true" ht="26.1" hidden="false" customHeight="true" outlineLevel="0" collapsed="false">
      <c r="A1" s="2" t="s">
        <v>26</v>
      </c>
      <c r="B1" s="2"/>
      <c r="C1" s="2"/>
      <c r="D1" s="2"/>
    </row>
    <row r="2" s="87" customFormat="true" ht="12.75" hidden="false" customHeight="true" outlineLevel="0" collapsed="false">
      <c r="A2" s="88"/>
      <c r="B2" s="89"/>
      <c r="C2" s="89"/>
      <c r="D2" s="90"/>
    </row>
    <row r="3" s="87" customFormat="true" ht="47.25" hidden="false" customHeight="true" outlineLevel="0" collapsed="false">
      <c r="A3" s="91"/>
      <c r="B3" s="8" t="s">
        <v>6</v>
      </c>
      <c r="C3" s="8" t="s">
        <v>7</v>
      </c>
      <c r="D3" s="92" t="s">
        <v>8</v>
      </c>
      <c r="F3" s="90"/>
      <c r="G3" s="89"/>
      <c r="H3" s="89"/>
      <c r="I3" s="93"/>
    </row>
    <row r="4" s="87" customFormat="true" ht="32.1" hidden="false" customHeight="true" outlineLevel="0" collapsed="false">
      <c r="A4" s="94" t="s">
        <v>27</v>
      </c>
      <c r="B4" s="95" t="n">
        <f aca="false">B5+B11+B12+B13</f>
        <v>3185749</v>
      </c>
      <c r="C4" s="95" t="n">
        <f aca="false">C5+C11+C12+C13</f>
        <v>2959225</v>
      </c>
      <c r="D4" s="96" t="n">
        <f aca="false">(B4/C4)-1</f>
        <v>0.0765484206168845</v>
      </c>
      <c r="E4" s="97"/>
      <c r="F4" s="97"/>
      <c r="G4" s="97"/>
      <c r="H4" s="97"/>
      <c r="I4" s="97"/>
      <c r="J4" s="97"/>
      <c r="K4" s="97"/>
      <c r="L4" s="97"/>
      <c r="M4" s="97"/>
      <c r="N4" s="97"/>
    </row>
    <row r="5" s="87" customFormat="true" ht="32.1" hidden="false" customHeight="true" outlineLevel="0" collapsed="false">
      <c r="A5" s="98" t="s">
        <v>28</v>
      </c>
      <c r="B5" s="99" t="n">
        <f aca="false">SUM(B6:B9)</f>
        <v>3178636</v>
      </c>
      <c r="C5" s="99" t="n">
        <f aca="false">SUM(C6:C9)</f>
        <v>2951552</v>
      </c>
      <c r="D5" s="100" t="n">
        <f aca="false">(B5/C5)-1</f>
        <v>0.0769371503534411</v>
      </c>
      <c r="F5" s="101"/>
      <c r="G5" s="101"/>
      <c r="H5" s="101"/>
      <c r="I5" s="101"/>
    </row>
    <row r="6" s="87" customFormat="true" ht="24" hidden="false" customHeight="true" outlineLevel="0" collapsed="false">
      <c r="A6" s="32" t="s">
        <v>29</v>
      </c>
      <c r="B6" s="102" t="n">
        <v>2905012</v>
      </c>
      <c r="C6" s="102" t="n">
        <v>2609237</v>
      </c>
      <c r="D6" s="103" t="n">
        <f aca="false">(B6/C6)-1</f>
        <v>0.113356893222041</v>
      </c>
      <c r="F6" s="101"/>
      <c r="G6" s="101"/>
      <c r="H6" s="101"/>
      <c r="I6" s="101"/>
    </row>
    <row r="7" s="87" customFormat="true" ht="24" hidden="false" customHeight="true" outlineLevel="0" collapsed="false">
      <c r="A7" s="32" t="s">
        <v>30</v>
      </c>
      <c r="B7" s="102" t="n">
        <v>30290</v>
      </c>
      <c r="C7" s="102" t="n">
        <v>34620</v>
      </c>
      <c r="D7" s="104" t="n">
        <f aca="false">(B7/C7)-1</f>
        <v>-0.125072212593876</v>
      </c>
      <c r="F7" s="101"/>
      <c r="G7" s="101"/>
      <c r="H7" s="101"/>
      <c r="I7" s="101"/>
    </row>
    <row r="8" s="87" customFormat="true" ht="24" hidden="false" customHeight="true" outlineLevel="0" collapsed="false">
      <c r="A8" s="32" t="s">
        <v>31</v>
      </c>
      <c r="B8" s="102" t="n">
        <v>214708</v>
      </c>
      <c r="C8" s="102" t="n">
        <v>279747</v>
      </c>
      <c r="D8" s="104" t="n">
        <f aca="false">(B8/C8)-1</f>
        <v>-0.232492216181049</v>
      </c>
      <c r="F8" s="101"/>
      <c r="G8" s="101"/>
      <c r="H8" s="101"/>
      <c r="I8" s="101"/>
    </row>
    <row r="9" s="87" customFormat="true" ht="24" hidden="false" customHeight="true" outlineLevel="0" collapsed="false">
      <c r="A9" s="105" t="s">
        <v>32</v>
      </c>
      <c r="B9" s="106" t="n">
        <v>28626</v>
      </c>
      <c r="C9" s="106" t="n">
        <v>27948</v>
      </c>
      <c r="D9" s="107" t="n">
        <f aca="false">(B9/C9)-1</f>
        <v>0.0242593387720051</v>
      </c>
      <c r="F9" s="101"/>
      <c r="G9" s="101"/>
      <c r="H9" s="101"/>
      <c r="I9" s="101"/>
    </row>
    <row r="10" s="87" customFormat="true" ht="24" hidden="false" customHeight="true" outlineLevel="0" collapsed="false">
      <c r="A10" s="108" t="s">
        <v>33</v>
      </c>
      <c r="B10" s="109" t="n">
        <f aca="false">SUM(B11:B13)</f>
        <v>7113</v>
      </c>
      <c r="C10" s="99" t="n">
        <f aca="false">SUM(C11:C13)</f>
        <v>7673</v>
      </c>
      <c r="D10" s="100" t="n">
        <f aca="false">(B10/C10)-1</f>
        <v>-0.0729831878013815</v>
      </c>
      <c r="F10" s="101"/>
      <c r="G10" s="101"/>
      <c r="H10" s="101"/>
      <c r="I10" s="101"/>
    </row>
    <row r="11" s="87" customFormat="true" ht="24" hidden="false" customHeight="true" outlineLevel="0" collapsed="false">
      <c r="A11" s="32" t="s">
        <v>34</v>
      </c>
      <c r="B11" s="110" t="n">
        <v>734</v>
      </c>
      <c r="C11" s="110" t="n">
        <v>741</v>
      </c>
      <c r="D11" s="103" t="n">
        <f aca="false">(B11/C11)-1</f>
        <v>-0.00944669365721995</v>
      </c>
      <c r="F11" s="101"/>
      <c r="G11" s="101"/>
      <c r="H11" s="101"/>
      <c r="I11" s="101"/>
    </row>
    <row r="12" s="87" customFormat="true" ht="24" hidden="false" customHeight="true" outlineLevel="0" collapsed="false">
      <c r="A12" s="64" t="s">
        <v>35</v>
      </c>
      <c r="B12" s="106" t="n">
        <v>3906</v>
      </c>
      <c r="C12" s="106" t="n">
        <v>4213</v>
      </c>
      <c r="D12" s="111" t="n">
        <f aca="false">(B12/C12)-1</f>
        <v>-0.0728696890576787</v>
      </c>
      <c r="F12" s="101"/>
      <c r="G12" s="101"/>
      <c r="H12" s="101"/>
      <c r="I12" s="101"/>
    </row>
    <row r="13" s="87" customFormat="true" ht="21.95" hidden="false" customHeight="true" outlineLevel="0" collapsed="false">
      <c r="A13" s="112" t="s">
        <v>36</v>
      </c>
      <c r="B13" s="110" t="n">
        <v>2473</v>
      </c>
      <c r="C13" s="110" t="n">
        <v>2719</v>
      </c>
      <c r="D13" s="113" t="n">
        <f aca="false">(B13/C13)-1</f>
        <v>-0.0904744391320338</v>
      </c>
      <c r="E13" s="114"/>
    </row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true"/>
  </sheetPr>
  <dimension ref="A1:U32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Q23" activeCellId="0" sqref="Q23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11.4132653061224"/>
    <col collapsed="false" hidden="false" max="9" min="9" style="1" width="12.984693877551"/>
    <col collapsed="false" hidden="false" max="11" min="10" style="1" width="9.41326530612245"/>
    <col collapsed="false" hidden="false" max="12" min="12" style="1" width="11.1326530612245"/>
    <col collapsed="false" hidden="false" max="13" min="13" style="1" width="10.9897959183673"/>
    <col collapsed="false" hidden="false" max="14" min="14" style="1" width="9.28061224489796"/>
    <col collapsed="false" hidden="false" max="15" min="15" style="1" width="10.1326530612245"/>
    <col collapsed="false" hidden="false" max="16" min="16" style="1" width="9.41326530612245"/>
    <col collapsed="false" hidden="false" max="17" min="17" style="1" width="10.4132653061225"/>
    <col collapsed="false" hidden="false" max="18" min="18" style="1" width="9.28061224489796"/>
    <col collapsed="false" hidden="false" max="257" min="19" style="1" width="7.98979591836735"/>
  </cols>
  <sheetData>
    <row r="1" s="3" customFormat="true" ht="26.1" hidden="false" customHeight="true" outlineLevel="0" collapsed="false">
      <c r="A1" s="2" t="s">
        <v>37</v>
      </c>
      <c r="B1" s="2"/>
      <c r="C1" s="2"/>
      <c r="D1" s="2"/>
      <c r="E1" s="2"/>
      <c r="F1" s="2"/>
      <c r="G1" s="2"/>
      <c r="H1" s="2"/>
      <c r="I1" s="90"/>
      <c r="J1" s="90"/>
      <c r="K1" s="90"/>
      <c r="L1" s="90"/>
    </row>
    <row r="2" s="3" customFormat="true" ht="26.1" hidden="false" customHeight="true" outlineLevel="0" collapsed="false">
      <c r="A2" s="115" t="s">
        <v>38</v>
      </c>
      <c r="B2" s="116" t="s">
        <v>39</v>
      </c>
      <c r="C2" s="117" t="s">
        <v>40</v>
      </c>
      <c r="D2" s="117"/>
      <c r="E2" s="118" t="s">
        <v>41</v>
      </c>
      <c r="F2" s="118"/>
      <c r="G2" s="118" t="s">
        <v>42</v>
      </c>
      <c r="H2" s="118"/>
      <c r="I2" s="118" t="s">
        <v>43</v>
      </c>
      <c r="J2" s="118"/>
      <c r="K2" s="6" t="s">
        <v>44</v>
      </c>
      <c r="L2" s="6"/>
      <c r="M2" s="119" t="s">
        <v>34</v>
      </c>
      <c r="N2" s="119"/>
      <c r="O2" s="118" t="s">
        <v>35</v>
      </c>
      <c r="P2" s="118"/>
      <c r="Q2" s="118" t="s">
        <v>36</v>
      </c>
      <c r="R2" s="118"/>
    </row>
    <row r="3" s="3" customFormat="true" ht="15.75" hidden="false" customHeight="true" outlineLevel="0" collapsed="false">
      <c r="A3" s="115"/>
      <c r="B3" s="120" t="s">
        <v>45</v>
      </c>
      <c r="C3" s="121" t="s">
        <v>6</v>
      </c>
      <c r="D3" s="122" t="s">
        <v>8</v>
      </c>
      <c r="E3" s="121" t="s">
        <v>6</v>
      </c>
      <c r="F3" s="123" t="s">
        <v>8</v>
      </c>
      <c r="G3" s="121" t="s">
        <v>6</v>
      </c>
      <c r="H3" s="124" t="s">
        <v>8</v>
      </c>
      <c r="I3" s="121" t="s">
        <v>6</v>
      </c>
      <c r="J3" s="124" t="s">
        <v>8</v>
      </c>
      <c r="K3" s="121" t="s">
        <v>6</v>
      </c>
      <c r="L3" s="124" t="s">
        <v>8</v>
      </c>
      <c r="M3" s="125" t="s">
        <v>6</v>
      </c>
      <c r="N3" s="124" t="s">
        <v>8</v>
      </c>
      <c r="O3" s="121" t="s">
        <v>6</v>
      </c>
      <c r="P3" s="124" t="s">
        <v>8</v>
      </c>
      <c r="Q3" s="121" t="s">
        <v>6</v>
      </c>
      <c r="R3" s="124" t="s">
        <v>8</v>
      </c>
    </row>
    <row r="4" s="3" customFormat="true" ht="13.5" hidden="false" customHeight="true" outlineLevel="0" collapsed="false">
      <c r="A4" s="115"/>
      <c r="B4" s="126" t="s">
        <v>46</v>
      </c>
      <c r="C4" s="127" t="s">
        <v>7</v>
      </c>
      <c r="D4" s="128"/>
      <c r="E4" s="127" t="s">
        <v>7</v>
      </c>
      <c r="F4" s="129"/>
      <c r="G4" s="127" t="s">
        <v>7</v>
      </c>
      <c r="H4" s="128"/>
      <c r="I4" s="127" t="s">
        <v>7</v>
      </c>
      <c r="J4" s="130"/>
      <c r="K4" s="127" t="s">
        <v>7</v>
      </c>
      <c r="L4" s="130"/>
      <c r="M4" s="131" t="s">
        <v>7</v>
      </c>
      <c r="N4" s="132"/>
      <c r="O4" s="127" t="s">
        <v>7</v>
      </c>
      <c r="P4" s="132"/>
      <c r="Q4" s="127" t="s">
        <v>7</v>
      </c>
      <c r="R4" s="133"/>
      <c r="S4" s="134"/>
      <c r="T4" s="134"/>
      <c r="U4" s="134"/>
    </row>
    <row r="5" s="3" customFormat="true" ht="26.1" hidden="false" customHeight="true" outlineLevel="0" collapsed="false">
      <c r="A5" s="135" t="s">
        <v>47</v>
      </c>
      <c r="B5" s="136"/>
      <c r="C5" s="137" t="n">
        <f aca="false">E5+G5+I5+M5+O5+Q5+K5</f>
        <v>3185749</v>
      </c>
      <c r="D5" s="138" t="n">
        <f aca="false">(C5/C6)-1</f>
        <v>0.0765495120001136</v>
      </c>
      <c r="E5" s="139" t="n">
        <f aca="false">E7+E9+E13+E19+E23</f>
        <v>2905012</v>
      </c>
      <c r="F5" s="140" t="n">
        <f aca="false">(E5/E6)-1</f>
        <v>0.1133581733183</v>
      </c>
      <c r="G5" s="137" t="n">
        <f aca="false">G7+G9+G13+G19+G23</f>
        <v>30290</v>
      </c>
      <c r="H5" s="141" t="n">
        <f aca="false">(G5/G6)-1</f>
        <v>-0.125072212593876</v>
      </c>
      <c r="I5" s="137" t="n">
        <f aca="false">I7+I9+I13+I19+I23</f>
        <v>214708</v>
      </c>
      <c r="J5" s="141" t="n">
        <f aca="false">(I5/I6)-1</f>
        <v>-0.232492216181049</v>
      </c>
      <c r="K5" s="139" t="n">
        <f aca="false">K7+K9+K13+K19+K23</f>
        <v>28626</v>
      </c>
      <c r="L5" s="140" t="n">
        <f aca="false">(K5/K6)-1</f>
        <v>0.0242593387720051</v>
      </c>
      <c r="M5" s="142" t="n">
        <f aca="false">M11+M15+M17</f>
        <v>734</v>
      </c>
      <c r="N5" s="141" t="n">
        <f aca="false">(M5/M6)-1</f>
        <v>-0.00944669365721995</v>
      </c>
      <c r="O5" s="137" t="n">
        <f aca="false">O11+O15+O17</f>
        <v>3906</v>
      </c>
      <c r="P5" s="141" t="n">
        <f aca="false">(O5/O6)-1</f>
        <v>-0.0728696890576787</v>
      </c>
      <c r="Q5" s="137" t="n">
        <f aca="false">Q27+Q29</f>
        <v>2473</v>
      </c>
      <c r="R5" s="141" t="n">
        <f aca="false">(Q5/Q6)-1</f>
        <v>-0.0904744391320338</v>
      </c>
    </row>
    <row r="6" s="3" customFormat="true" ht="18" hidden="false" customHeight="true" outlineLevel="0" collapsed="false">
      <c r="A6" s="143"/>
      <c r="B6" s="136"/>
      <c r="C6" s="137" t="n">
        <f aca="false">E6+G6+I6+M6+O6+Q6+K6</f>
        <v>2959222</v>
      </c>
      <c r="D6" s="144"/>
      <c r="E6" s="137" t="n">
        <f aca="false">E8+E10+E14+E20+E24</f>
        <v>2609234</v>
      </c>
      <c r="F6" s="145"/>
      <c r="G6" s="137" t="n">
        <f aca="false">G8+G10+G14+G20+G24</f>
        <v>34620</v>
      </c>
      <c r="H6" s="146"/>
      <c r="I6" s="137" t="n">
        <f aca="false">I8+I10+I14+I20+I24</f>
        <v>279747</v>
      </c>
      <c r="J6" s="147"/>
      <c r="K6" s="137" t="n">
        <f aca="false">K8+K10+K14+K20+K24</f>
        <v>27948</v>
      </c>
      <c r="L6" s="147"/>
      <c r="M6" s="142" t="n">
        <f aca="false">M12+M16+M18</f>
        <v>741</v>
      </c>
      <c r="N6" s="148"/>
      <c r="O6" s="137" t="n">
        <f aca="false">O12+O16+O18</f>
        <v>4213</v>
      </c>
      <c r="P6" s="149"/>
      <c r="Q6" s="137" t="n">
        <f aca="false">Q28+Q30</f>
        <v>2719</v>
      </c>
      <c r="R6" s="150"/>
    </row>
    <row r="7" s="162" customFormat="true" ht="23.25" hidden="false" customHeight="true" outlineLevel="0" collapsed="false">
      <c r="A7" s="151" t="s">
        <v>10</v>
      </c>
      <c r="B7" s="152" t="n">
        <f aca="false">C7/C5</f>
        <v>0.0645841841275003</v>
      </c>
      <c r="C7" s="153" t="n">
        <f aca="false">E7+G7+I7+M7+O7+Q7+K7</f>
        <v>205749</v>
      </c>
      <c r="D7" s="154" t="n">
        <f aca="false">(C7/C8)-1</f>
        <v>18.7002106472616</v>
      </c>
      <c r="E7" s="155" t="n">
        <v>205306</v>
      </c>
      <c r="F7" s="154" t="n">
        <f aca="false">(E7/E8)-1</f>
        <v>18.6804064417178</v>
      </c>
      <c r="G7" s="155" t="n">
        <v>259</v>
      </c>
      <c r="H7" s="154" t="n">
        <f aca="false">(G7/G8)-1</f>
        <v>42.1666666666667</v>
      </c>
      <c r="I7" s="155" t="n">
        <v>26</v>
      </c>
      <c r="J7" s="154" t="n">
        <v>1</v>
      </c>
      <c r="K7" s="155" t="n">
        <v>158</v>
      </c>
      <c r="L7" s="156" t="n">
        <f aca="false">(K7/K8)-1</f>
        <v>25.3333333333333</v>
      </c>
      <c r="M7" s="157"/>
      <c r="N7" s="158"/>
      <c r="O7" s="159"/>
      <c r="P7" s="160"/>
      <c r="Q7" s="159"/>
      <c r="R7" s="161"/>
    </row>
    <row r="8" s="162" customFormat="true" ht="18" hidden="false" customHeight="true" outlineLevel="0" collapsed="false">
      <c r="A8" s="151"/>
      <c r="B8" s="163" t="n">
        <f aca="false">C8/C6</f>
        <v>0.00352930601354005</v>
      </c>
      <c r="C8" s="153" t="n">
        <f aca="false">E8+G8+I8+M8+O8+Q8+K8</f>
        <v>10444</v>
      </c>
      <c r="D8" s="164"/>
      <c r="E8" s="159" t="n">
        <v>10432</v>
      </c>
      <c r="F8" s="165"/>
      <c r="G8" s="155" t="n">
        <v>6</v>
      </c>
      <c r="H8" s="166"/>
      <c r="I8" s="159"/>
      <c r="J8" s="167"/>
      <c r="K8" s="155" t="n">
        <v>6</v>
      </c>
      <c r="L8" s="168"/>
      <c r="M8" s="157"/>
      <c r="N8" s="158"/>
      <c r="O8" s="159"/>
      <c r="P8" s="160"/>
      <c r="Q8" s="159"/>
      <c r="R8" s="161"/>
    </row>
    <row r="9" s="3" customFormat="true" ht="23.65" hidden="false" customHeight="true" outlineLevel="0" collapsed="false">
      <c r="A9" s="169" t="s">
        <v>11</v>
      </c>
      <c r="B9" s="170" t="n">
        <f aca="false">C9/C5</f>
        <v>0.426744228751229</v>
      </c>
      <c r="C9" s="171" t="n">
        <f aca="false">E9+G9+I9+M9+O9+Q9+K9</f>
        <v>1359500</v>
      </c>
      <c r="D9" s="172" t="n">
        <f aca="false">(C9/C10)-1</f>
        <v>0.0535541857758173</v>
      </c>
      <c r="E9" s="173" t="n">
        <v>1171700</v>
      </c>
      <c r="F9" s="174" t="n">
        <f aca="false">(E9/E10)-1</f>
        <v>0.0915334195356254</v>
      </c>
      <c r="G9" s="173" t="n">
        <v>17343</v>
      </c>
      <c r="H9" s="175" t="n">
        <f aca="false">(G9/G10)-1</f>
        <v>-0.0663257065948856</v>
      </c>
      <c r="I9" s="173" t="n">
        <v>147430</v>
      </c>
      <c r="J9" s="175" t="n">
        <f aca="false">(I9/I10)-1</f>
        <v>-0.167696954300392</v>
      </c>
      <c r="K9" s="173" t="n">
        <v>23027</v>
      </c>
      <c r="L9" s="176" t="n">
        <f aca="false">(K9/K10)-1</f>
        <v>0.0841337099811677</v>
      </c>
      <c r="M9" s="177"/>
      <c r="N9" s="178"/>
      <c r="O9" s="179"/>
      <c r="P9" s="180"/>
      <c r="Q9" s="179"/>
      <c r="R9" s="181"/>
    </row>
    <row r="10" s="3" customFormat="true" ht="18" hidden="false" customHeight="true" outlineLevel="0" collapsed="false">
      <c r="A10" s="182"/>
      <c r="B10" s="183" t="n">
        <f aca="false">C10/C6</f>
        <v>0.436058531600536</v>
      </c>
      <c r="C10" s="153" t="n">
        <f aca="false">E10+G10+I10+M10+O10+Q10+K10</f>
        <v>1290394</v>
      </c>
      <c r="D10" s="184"/>
      <c r="E10" s="185" t="n">
        <v>1073444</v>
      </c>
      <c r="F10" s="186"/>
      <c r="G10" s="185" t="n">
        <v>18575</v>
      </c>
      <c r="H10" s="187"/>
      <c r="I10" s="185" t="n">
        <v>177135</v>
      </c>
      <c r="J10" s="188"/>
      <c r="K10" s="185" t="n">
        <v>21240</v>
      </c>
      <c r="L10" s="189"/>
      <c r="M10" s="190"/>
      <c r="N10" s="191"/>
      <c r="O10" s="192"/>
      <c r="P10" s="193"/>
      <c r="Q10" s="192"/>
      <c r="R10" s="194"/>
    </row>
    <row r="11" s="3" customFormat="true" ht="23.65" hidden="false" customHeight="true" outlineLevel="0" collapsed="false">
      <c r="A11" s="195" t="s">
        <v>12</v>
      </c>
      <c r="B11" s="170" t="n">
        <f aca="false">C11/C5</f>
        <v>0.000135603903509034</v>
      </c>
      <c r="C11" s="196" t="n">
        <f aca="false">O11</f>
        <v>432</v>
      </c>
      <c r="D11" s="172" t="n">
        <f aca="false">(C11/C12)-1</f>
        <v>0.161290322580645</v>
      </c>
      <c r="E11" s="197"/>
      <c r="F11" s="198"/>
      <c r="G11" s="197"/>
      <c r="H11" s="199"/>
      <c r="I11" s="197"/>
      <c r="J11" s="200"/>
      <c r="K11" s="197"/>
      <c r="L11" s="201"/>
      <c r="M11" s="202"/>
      <c r="N11" s="203"/>
      <c r="O11" s="204" t="n">
        <v>432</v>
      </c>
      <c r="P11" s="205" t="n">
        <f aca="false">(O11/O12)-1</f>
        <v>0.161290322580645</v>
      </c>
      <c r="Q11" s="206"/>
      <c r="R11" s="207"/>
    </row>
    <row r="12" s="3" customFormat="true" ht="18" hidden="false" customHeight="true" outlineLevel="0" collapsed="false">
      <c r="A12" s="195"/>
      <c r="B12" s="183" t="n">
        <f aca="false">C12/C6</f>
        <v>0.000125708716682966</v>
      </c>
      <c r="C12" s="208" t="n">
        <f aca="false">O12</f>
        <v>372</v>
      </c>
      <c r="D12" s="154"/>
      <c r="E12" s="197"/>
      <c r="F12" s="198"/>
      <c r="G12" s="197"/>
      <c r="H12" s="199"/>
      <c r="I12" s="197"/>
      <c r="J12" s="188"/>
      <c r="K12" s="197"/>
      <c r="L12" s="189"/>
      <c r="M12" s="202"/>
      <c r="N12" s="209"/>
      <c r="O12" s="204" t="n">
        <v>372</v>
      </c>
      <c r="P12" s="210"/>
      <c r="Q12" s="206"/>
      <c r="R12" s="207"/>
    </row>
    <row r="13" s="3" customFormat="true" ht="23.65" hidden="false" customHeight="true" outlineLevel="0" collapsed="false">
      <c r="A13" s="169" t="s">
        <v>13</v>
      </c>
      <c r="B13" s="170" t="n">
        <f aca="false">C13/C5</f>
        <v>0.359872670445788</v>
      </c>
      <c r="C13" s="211" t="n">
        <f aca="false">E13+G13+I13+K13</f>
        <v>1146464</v>
      </c>
      <c r="D13" s="212" t="n">
        <f aca="false">(C13/C14)-1</f>
        <v>-0.0210775913227096</v>
      </c>
      <c r="E13" s="173" t="n">
        <v>1062006</v>
      </c>
      <c r="F13" s="174" t="n">
        <f aca="false">(E13/E14)-1</f>
        <v>0.0135260103470687</v>
      </c>
      <c r="G13" s="173" t="n">
        <v>12562</v>
      </c>
      <c r="H13" s="175" t="n">
        <f aca="false">(G13/G14)-1</f>
        <v>-0.197059763502716</v>
      </c>
      <c r="I13" s="173" t="n">
        <v>66972</v>
      </c>
      <c r="J13" s="175" t="n">
        <f aca="false">(I13/I14)-1</f>
        <v>-0.343508307601823</v>
      </c>
      <c r="K13" s="173" t="n">
        <v>4924</v>
      </c>
      <c r="L13" s="176" t="n">
        <f aca="false">(K13/K14)-1</f>
        <v>-0.129420084865629</v>
      </c>
      <c r="M13" s="177"/>
      <c r="N13" s="178"/>
      <c r="O13" s="179"/>
      <c r="P13" s="180"/>
      <c r="Q13" s="179"/>
      <c r="R13" s="181"/>
    </row>
    <row r="14" s="3" customFormat="true" ht="18" hidden="false" customHeight="true" outlineLevel="0" collapsed="false">
      <c r="A14" s="182"/>
      <c r="B14" s="183" t="n">
        <f aca="false">C14/C6</f>
        <v>0.395762467297148</v>
      </c>
      <c r="C14" s="208" t="n">
        <f aca="false">E14+G14+I14+K14</f>
        <v>1171149</v>
      </c>
      <c r="D14" s="213"/>
      <c r="E14" s="185" t="n">
        <v>1047833</v>
      </c>
      <c r="F14" s="214"/>
      <c r="G14" s="185" t="n">
        <v>15645</v>
      </c>
      <c r="H14" s="215"/>
      <c r="I14" s="185" t="n">
        <v>102015</v>
      </c>
      <c r="J14" s="216"/>
      <c r="K14" s="185" t="n">
        <v>5656</v>
      </c>
      <c r="L14" s="217"/>
      <c r="M14" s="190"/>
      <c r="N14" s="191"/>
      <c r="O14" s="192"/>
      <c r="P14" s="193"/>
      <c r="Q14" s="192"/>
      <c r="R14" s="194"/>
    </row>
    <row r="15" s="3" customFormat="true" ht="23.65" hidden="false" customHeight="true" outlineLevel="0" collapsed="false">
      <c r="A15" s="195" t="s">
        <v>14</v>
      </c>
      <c r="B15" s="170" t="n">
        <f aca="false">C15/C5</f>
        <v>0.00132088246751392</v>
      </c>
      <c r="C15" s="211" t="n">
        <f aca="false">M15+O15</f>
        <v>4208</v>
      </c>
      <c r="D15" s="212" t="n">
        <f aca="false">(C15/C16)-1</f>
        <v>-0.0816237450894806</v>
      </c>
      <c r="E15" s="197"/>
      <c r="F15" s="174"/>
      <c r="G15" s="197"/>
      <c r="H15" s="218"/>
      <c r="I15" s="197"/>
      <c r="J15" s="219"/>
      <c r="K15" s="197"/>
      <c r="L15" s="220"/>
      <c r="M15" s="221" t="n">
        <v>734</v>
      </c>
      <c r="N15" s="222" t="n">
        <f aca="false">(M15/M16)-1</f>
        <v>-0.00944669365721995</v>
      </c>
      <c r="O15" s="197" t="n">
        <v>3474</v>
      </c>
      <c r="P15" s="222" t="n">
        <f aca="false">(O15/O16)-1</f>
        <v>-0.0955480343660505</v>
      </c>
      <c r="Q15" s="206"/>
      <c r="R15" s="207"/>
    </row>
    <row r="16" s="3" customFormat="true" ht="18" hidden="false" customHeight="true" outlineLevel="0" collapsed="false">
      <c r="A16" s="182"/>
      <c r="B16" s="183" t="n">
        <f aca="false">C16/C6</f>
        <v>0.00154837994581008</v>
      </c>
      <c r="C16" s="208" t="n">
        <f aca="false">M16+O16</f>
        <v>4582</v>
      </c>
      <c r="D16" s="223"/>
      <c r="E16" s="185"/>
      <c r="F16" s="214"/>
      <c r="G16" s="185"/>
      <c r="H16" s="215"/>
      <c r="I16" s="185"/>
      <c r="J16" s="216"/>
      <c r="K16" s="185"/>
      <c r="L16" s="217"/>
      <c r="M16" s="224" t="n">
        <v>741</v>
      </c>
      <c r="N16" s="191"/>
      <c r="O16" s="225" t="n">
        <v>3841</v>
      </c>
      <c r="P16" s="193"/>
      <c r="Q16" s="192"/>
      <c r="R16" s="194"/>
    </row>
    <row r="17" s="3" customFormat="true" ht="23.65" hidden="false" customHeight="true" outlineLevel="0" collapsed="false">
      <c r="A17" s="195" t="s">
        <v>48</v>
      </c>
      <c r="B17" s="170" t="n">
        <f aca="false">C17/C5</f>
        <v>0</v>
      </c>
      <c r="C17" s="211" t="n">
        <f aca="false">M17</f>
        <v>0</v>
      </c>
      <c r="D17" s="212"/>
      <c r="E17" s="197"/>
      <c r="F17" s="226"/>
      <c r="G17" s="197"/>
      <c r="H17" s="218"/>
      <c r="I17" s="197"/>
      <c r="J17" s="219"/>
      <c r="K17" s="197"/>
      <c r="L17" s="220"/>
      <c r="M17" s="221"/>
      <c r="N17" s="222"/>
      <c r="O17" s="206"/>
      <c r="P17" s="227"/>
      <c r="Q17" s="206"/>
      <c r="R17" s="207"/>
    </row>
    <row r="18" s="3" customFormat="true" ht="18" hidden="false" customHeight="true" outlineLevel="0" collapsed="false">
      <c r="A18" s="195"/>
      <c r="B18" s="183" t="n">
        <f aca="false">C18/C6</f>
        <v>0</v>
      </c>
      <c r="C18" s="211" t="n">
        <f aca="false">M18</f>
        <v>0</v>
      </c>
      <c r="D18" s="228"/>
      <c r="E18" s="197"/>
      <c r="F18" s="226"/>
      <c r="G18" s="197"/>
      <c r="H18" s="218"/>
      <c r="I18" s="197"/>
      <c r="J18" s="219"/>
      <c r="K18" s="197"/>
      <c r="L18" s="220"/>
      <c r="M18" s="221"/>
      <c r="N18" s="209"/>
      <c r="O18" s="192"/>
      <c r="P18" s="193"/>
      <c r="Q18" s="192"/>
      <c r="R18" s="194"/>
    </row>
    <row r="19" s="3" customFormat="true" ht="23.65" hidden="false" customHeight="true" outlineLevel="0" collapsed="false">
      <c r="A19" s="169" t="s">
        <v>49</v>
      </c>
      <c r="B19" s="170" t="n">
        <f aca="false">C19/C5</f>
        <v>0.146566160736455</v>
      </c>
      <c r="C19" s="211" t="n">
        <f aca="false">E19+G19+I19+K19</f>
        <v>466923</v>
      </c>
      <c r="D19" s="212" t="n">
        <f aca="false">(C19/C20)-1</f>
        <v>-0.0258637236084452</v>
      </c>
      <c r="E19" s="173" t="n">
        <v>466000</v>
      </c>
      <c r="F19" s="176" t="n">
        <f aca="false">(E19/E20)-1</f>
        <v>-0.0236461995533077</v>
      </c>
      <c r="G19" s="173" t="n">
        <v>126</v>
      </c>
      <c r="H19" s="175" t="n">
        <f aca="false">(G19/G20)-1</f>
        <v>-0.680203045685279</v>
      </c>
      <c r="I19" s="173" t="n">
        <v>280</v>
      </c>
      <c r="J19" s="175" t="n">
        <f aca="false">(I19/I20)-1</f>
        <v>-0.528619528619529</v>
      </c>
      <c r="K19" s="173" t="n">
        <v>517</v>
      </c>
      <c r="L19" s="229" t="n">
        <f aca="false">(K19/K20)-1</f>
        <v>-0.505736137667304</v>
      </c>
      <c r="M19" s="179"/>
      <c r="N19" s="178"/>
      <c r="O19" s="206"/>
      <c r="P19" s="210"/>
      <c r="Q19" s="206"/>
      <c r="R19" s="207"/>
    </row>
    <row r="20" s="3" customFormat="true" ht="18" hidden="false" customHeight="true" outlineLevel="0" collapsed="false">
      <c r="A20" s="182"/>
      <c r="B20" s="183" t="n">
        <f aca="false">C20/C6</f>
        <v>0.161975005592686</v>
      </c>
      <c r="C20" s="211" t="n">
        <f aca="false">E20+G20+I20+K20</f>
        <v>479320</v>
      </c>
      <c r="D20" s="230"/>
      <c r="E20" s="185" t="n">
        <v>477286</v>
      </c>
      <c r="F20" s="231"/>
      <c r="G20" s="185" t="n">
        <v>394</v>
      </c>
      <c r="H20" s="232"/>
      <c r="I20" s="185" t="n">
        <v>594</v>
      </c>
      <c r="J20" s="233"/>
      <c r="K20" s="185" t="n">
        <v>1046</v>
      </c>
      <c r="L20" s="234"/>
      <c r="M20" s="190"/>
      <c r="N20" s="191"/>
      <c r="O20" s="192"/>
      <c r="P20" s="193"/>
      <c r="Q20" s="192"/>
      <c r="R20" s="194"/>
    </row>
    <row r="21" s="3" customFormat="true" ht="26.1" hidden="false" customHeight="true" outlineLevel="0" collapsed="false">
      <c r="A21" s="235" t="s">
        <v>50</v>
      </c>
      <c r="B21" s="236" t="n">
        <f aca="false">C21/C5</f>
        <v>0.92570350018159</v>
      </c>
      <c r="C21" s="237" t="n">
        <f aca="false">E21+G21+I21+M21+O21+K21</f>
        <v>2949059</v>
      </c>
      <c r="D21" s="238" t="n">
        <f aca="false">(C21/C22)-1</f>
        <v>0.0106872295763183</v>
      </c>
      <c r="E21" s="237" t="n">
        <f aca="false">E19+E13+E9</f>
        <v>2699706</v>
      </c>
      <c r="F21" s="239" t="n">
        <f aca="false">(E21/E22)-1</f>
        <v>0.0389226661043045</v>
      </c>
      <c r="G21" s="237" t="n">
        <f aca="false">G19+G13+G9</f>
        <v>30031</v>
      </c>
      <c r="H21" s="240" t="n">
        <f aca="false">(G21/G22)-1</f>
        <v>-0.132403073900734</v>
      </c>
      <c r="I21" s="237" t="n">
        <f aca="false">I19+I13+I9</f>
        <v>214682</v>
      </c>
      <c r="J21" s="240" t="n">
        <f aca="false">(I21/I22)-1</f>
        <v>-0.23257692747655</v>
      </c>
      <c r="K21" s="237"/>
      <c r="L21" s="237"/>
      <c r="M21" s="241" t="n">
        <f aca="false">M15+M17</f>
        <v>734</v>
      </c>
      <c r="N21" s="240" t="n">
        <f aca="false">(M21/M22)-1</f>
        <v>-0.00944669365721995</v>
      </c>
      <c r="O21" s="242" t="n">
        <f aca="false">O11+O15</f>
        <v>3906</v>
      </c>
      <c r="P21" s="240" t="n">
        <f aca="false">(O21/O22)-1</f>
        <v>-0.0728696890576787</v>
      </c>
      <c r="Q21" s="243"/>
      <c r="R21" s="244"/>
    </row>
    <row r="22" s="3" customFormat="true" ht="18" hidden="false" customHeight="true" outlineLevel="0" collapsed="false">
      <c r="A22" s="245" t="s">
        <v>51</v>
      </c>
      <c r="B22" s="246" t="n">
        <f aca="false">C22/C6</f>
        <v>0.986027746482015</v>
      </c>
      <c r="C22" s="237" t="n">
        <f aca="false">E22+G22+I22+M22+O22+K22</f>
        <v>2917875</v>
      </c>
      <c r="D22" s="247"/>
      <c r="E22" s="248" t="n">
        <f aca="false">E20+E14+E10</f>
        <v>2598563</v>
      </c>
      <c r="F22" s="249"/>
      <c r="G22" s="248" t="n">
        <f aca="false">G20+G14+G10</f>
        <v>34614</v>
      </c>
      <c r="H22" s="250"/>
      <c r="I22" s="248" t="n">
        <f aca="false">I20+I14+I10</f>
        <v>279744</v>
      </c>
      <c r="J22" s="250"/>
      <c r="K22" s="248"/>
      <c r="L22" s="251"/>
      <c r="M22" s="252" t="n">
        <f aca="false">M16+M18</f>
        <v>741</v>
      </c>
      <c r="N22" s="253"/>
      <c r="O22" s="248" t="n">
        <f aca="false">O12+O16</f>
        <v>4213</v>
      </c>
      <c r="P22" s="253"/>
      <c r="Q22" s="254"/>
      <c r="R22" s="255"/>
    </row>
    <row r="23" s="3" customFormat="true" ht="23.25" hidden="false" customHeight="true" outlineLevel="0" collapsed="false">
      <c r="A23" s="151" t="s">
        <v>19</v>
      </c>
      <c r="B23" s="256" t="n">
        <f aca="false">C23/C5</f>
        <v>0</v>
      </c>
      <c r="C23" s="196" t="n">
        <f aca="false">E23+G23+I23</f>
        <v>0</v>
      </c>
      <c r="D23" s="176" t="n">
        <f aca="false">(C23/C24)-1</f>
        <v>-1</v>
      </c>
      <c r="E23" s="155"/>
      <c r="F23" s="176" t="n">
        <f aca="false">(E23/E24)-1</f>
        <v>-1</v>
      </c>
      <c r="G23" s="155"/>
      <c r="H23" s="174"/>
      <c r="I23" s="155"/>
      <c r="J23" s="176" t="n">
        <f aca="false">(I23/I24)-1</f>
        <v>-1</v>
      </c>
      <c r="K23" s="155"/>
      <c r="L23" s="257"/>
      <c r="M23" s="258"/>
      <c r="N23" s="158"/>
      <c r="O23" s="153"/>
      <c r="P23" s="158"/>
      <c r="Q23" s="259"/>
      <c r="R23" s="161"/>
    </row>
    <row r="24" s="3" customFormat="true" ht="18" hidden="false" customHeight="true" outlineLevel="0" collapsed="false">
      <c r="A24" s="260"/>
      <c r="B24" s="261" t="n">
        <f aca="false">C24/C10</f>
        <v>0.000187539619682051</v>
      </c>
      <c r="C24" s="208" t="n">
        <f aca="false">E24+G24+I24</f>
        <v>242</v>
      </c>
      <c r="D24" s="262"/>
      <c r="E24" s="155" t="n">
        <v>239</v>
      </c>
      <c r="F24" s="263"/>
      <c r="G24" s="155"/>
      <c r="H24" s="264"/>
      <c r="I24" s="155" t="n">
        <v>3</v>
      </c>
      <c r="J24" s="264"/>
      <c r="K24" s="155"/>
      <c r="L24" s="265"/>
      <c r="M24" s="258"/>
      <c r="N24" s="158"/>
      <c r="O24" s="153"/>
      <c r="P24" s="158"/>
      <c r="Q24" s="259"/>
      <c r="R24" s="161"/>
    </row>
    <row r="25" s="3" customFormat="true" ht="25.5" hidden="false" customHeight="true" outlineLevel="0" collapsed="false">
      <c r="A25" s="266" t="s">
        <v>50</v>
      </c>
      <c r="B25" s="236" t="n">
        <f aca="false">C25/C5</f>
        <v>0</v>
      </c>
      <c r="C25" s="237" t="n">
        <f aca="false">E25+G25+I25+M25+O25+K25</f>
        <v>0</v>
      </c>
      <c r="D25" s="240" t="n">
        <f aca="false">(C25/C26)-1</f>
        <v>-1</v>
      </c>
      <c r="E25" s="237" t="n">
        <f aca="false">E23</f>
        <v>0</v>
      </c>
      <c r="F25" s="240" t="n">
        <f aca="false">(E25/E26)-1</f>
        <v>-1</v>
      </c>
      <c r="G25" s="237" t="n">
        <f aca="false">G23</f>
        <v>0</v>
      </c>
      <c r="H25" s="267"/>
      <c r="I25" s="237" t="n">
        <f aca="false">I23</f>
        <v>0</v>
      </c>
      <c r="J25" s="240" t="n">
        <f aca="false">(I25/I26)-1</f>
        <v>-1</v>
      </c>
      <c r="K25" s="237"/>
      <c r="L25" s="267"/>
      <c r="M25" s="268"/>
      <c r="N25" s="269"/>
      <c r="O25" s="237"/>
      <c r="P25" s="270"/>
      <c r="Q25" s="271"/>
      <c r="R25" s="272"/>
    </row>
    <row r="26" s="3" customFormat="true" ht="18" hidden="false" customHeight="true" outlineLevel="0" collapsed="false">
      <c r="A26" s="245" t="s">
        <v>52</v>
      </c>
      <c r="B26" s="246" t="n">
        <f aca="false">C26/C12</f>
        <v>0.650537634408602</v>
      </c>
      <c r="C26" s="248" t="n">
        <f aca="false">E26+G26+I26+M26+O26+K26</f>
        <v>242</v>
      </c>
      <c r="D26" s="247"/>
      <c r="E26" s="248" t="n">
        <f aca="false">E24</f>
        <v>239</v>
      </c>
      <c r="F26" s="249"/>
      <c r="G26" s="248" t="n">
        <f aca="false">G24</f>
        <v>0</v>
      </c>
      <c r="H26" s="250"/>
      <c r="I26" s="248" t="n">
        <f aca="false">I24</f>
        <v>3</v>
      </c>
      <c r="J26" s="250"/>
      <c r="K26" s="248"/>
      <c r="L26" s="251"/>
      <c r="M26" s="252"/>
      <c r="N26" s="273"/>
      <c r="O26" s="248"/>
      <c r="P26" s="253"/>
      <c r="Q26" s="254"/>
      <c r="R26" s="255"/>
    </row>
    <row r="27" s="3" customFormat="true" ht="24.95" hidden="false" customHeight="true" outlineLevel="0" collapsed="false">
      <c r="A27" s="195" t="s">
        <v>21</v>
      </c>
      <c r="B27" s="152" t="n">
        <f aca="false">C27/C5</f>
        <v>0.000776269568004259</v>
      </c>
      <c r="C27" s="211" t="n">
        <f aca="false">Q27</f>
        <v>2473</v>
      </c>
      <c r="D27" s="274" t="n">
        <f aca="false">(C27/C28)-1</f>
        <v>-0.0894698085419735</v>
      </c>
      <c r="E27" s="211"/>
      <c r="F27" s="275"/>
      <c r="G27" s="211"/>
      <c r="H27" s="276"/>
      <c r="I27" s="211"/>
      <c r="J27" s="276"/>
      <c r="K27" s="211"/>
      <c r="L27" s="277"/>
      <c r="M27" s="202"/>
      <c r="N27" s="209"/>
      <c r="O27" s="206"/>
      <c r="P27" s="209"/>
      <c r="Q27" s="197" t="n">
        <v>2473</v>
      </c>
      <c r="R27" s="278" t="n">
        <f aca="false">(Q27/Q28)-1</f>
        <v>-0.0894698085419735</v>
      </c>
    </row>
    <row r="28" s="3" customFormat="true" ht="18" hidden="false" customHeight="true" outlineLevel="0" collapsed="false">
      <c r="A28" s="279"/>
      <c r="B28" s="183" t="n">
        <f aca="false">C28/C6</f>
        <v>0.000917808802448752</v>
      </c>
      <c r="C28" s="208" t="n">
        <f aca="false">Q28</f>
        <v>2716</v>
      </c>
      <c r="D28" s="280"/>
      <c r="E28" s="208"/>
      <c r="F28" s="281"/>
      <c r="G28" s="208"/>
      <c r="H28" s="282"/>
      <c r="I28" s="208"/>
      <c r="J28" s="282"/>
      <c r="K28" s="208"/>
      <c r="L28" s="283"/>
      <c r="M28" s="190"/>
      <c r="N28" s="191"/>
      <c r="O28" s="192"/>
      <c r="P28" s="191"/>
      <c r="Q28" s="185" t="n">
        <v>2716</v>
      </c>
      <c r="R28" s="284"/>
    </row>
    <row r="29" s="3" customFormat="true" ht="24.95" hidden="false" customHeight="true" outlineLevel="0" collapsed="false">
      <c r="A29" s="195" t="s">
        <v>22</v>
      </c>
      <c r="B29" s="170" t="n">
        <f aca="false">C29/C5</f>
        <v>0</v>
      </c>
      <c r="C29" s="211" t="n">
        <f aca="false">Q29</f>
        <v>0</v>
      </c>
      <c r="D29" s="274" t="n">
        <v>-1</v>
      </c>
      <c r="E29" s="211"/>
      <c r="F29" s="275"/>
      <c r="G29" s="211"/>
      <c r="H29" s="276"/>
      <c r="I29" s="211"/>
      <c r="J29" s="276"/>
      <c r="K29" s="211"/>
      <c r="L29" s="277"/>
      <c r="M29" s="202"/>
      <c r="N29" s="209"/>
      <c r="O29" s="206"/>
      <c r="P29" s="209"/>
      <c r="Q29" s="204"/>
      <c r="R29" s="278" t="n">
        <v>-1</v>
      </c>
    </row>
    <row r="30" s="3" customFormat="true" ht="18" hidden="false" customHeight="true" outlineLevel="0" collapsed="false">
      <c r="A30" s="285"/>
      <c r="B30" s="183" t="n">
        <f aca="false">C30/C6</f>
        <v>1.01377997324973E-006</v>
      </c>
      <c r="C30" s="208" t="n">
        <f aca="false">Q30</f>
        <v>3</v>
      </c>
      <c r="D30" s="286"/>
      <c r="E30" s="208"/>
      <c r="F30" s="281"/>
      <c r="G30" s="208"/>
      <c r="H30" s="282"/>
      <c r="I30" s="208"/>
      <c r="J30" s="282"/>
      <c r="K30" s="208"/>
      <c r="L30" s="283"/>
      <c r="M30" s="190"/>
      <c r="N30" s="191"/>
      <c r="O30" s="192"/>
      <c r="P30" s="191"/>
      <c r="Q30" s="287" t="n">
        <v>3</v>
      </c>
      <c r="R30" s="194"/>
    </row>
    <row r="31" s="3" customFormat="true" ht="26.25" hidden="false" customHeight="true" outlineLevel="0" collapsed="false">
      <c r="A31" s="288" t="s">
        <v>23</v>
      </c>
      <c r="B31" s="236" t="n">
        <f aca="false">C31/C5</f>
        <v>0.000776269568004259</v>
      </c>
      <c r="C31" s="242" t="n">
        <f aca="false">C27+C29</f>
        <v>2473</v>
      </c>
      <c r="D31" s="240" t="n">
        <f aca="false">(C31/C32)-1</f>
        <v>-0.0904744391320338</v>
      </c>
      <c r="E31" s="242"/>
      <c r="F31" s="289"/>
      <c r="G31" s="242"/>
      <c r="H31" s="290"/>
      <c r="I31" s="242"/>
      <c r="J31" s="290"/>
      <c r="K31" s="242"/>
      <c r="L31" s="291"/>
      <c r="M31" s="292"/>
      <c r="N31" s="293"/>
      <c r="O31" s="243"/>
      <c r="P31" s="293"/>
      <c r="Q31" s="294" t="n">
        <f aca="false">Q27+Q29</f>
        <v>2473</v>
      </c>
      <c r="R31" s="240" t="n">
        <f aca="false">(Q31/Q32)-1</f>
        <v>-0.0904744391320338</v>
      </c>
    </row>
    <row r="32" s="3" customFormat="true" ht="18" hidden="false" customHeight="true" outlineLevel="0" collapsed="false">
      <c r="A32" s="288"/>
      <c r="B32" s="246" t="n">
        <f aca="false">C32/C6</f>
        <v>0.000918822582422001</v>
      </c>
      <c r="C32" s="248" t="n">
        <f aca="false">C28+C30</f>
        <v>2719</v>
      </c>
      <c r="D32" s="247"/>
      <c r="E32" s="248"/>
      <c r="F32" s="249"/>
      <c r="G32" s="248"/>
      <c r="H32" s="250"/>
      <c r="I32" s="248"/>
      <c r="J32" s="250"/>
      <c r="K32" s="248"/>
      <c r="L32" s="251"/>
      <c r="M32" s="295"/>
      <c r="N32" s="253"/>
      <c r="O32" s="254"/>
      <c r="P32" s="253"/>
      <c r="Q32" s="296" t="n">
        <f aca="false">Q28+Q30</f>
        <v>2719</v>
      </c>
      <c r="R32" s="255"/>
    </row>
  </sheetData>
  <sheetProtection sheet="true" objects="true" scenarios="true"/>
  <mergeCells count="11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Q2:R2"/>
    <mergeCell ref="A31:A32"/>
  </mergeCells>
  <printOptions headings="false" gridLines="false" gridLinesSet="true" horizontalCentered="true" verticalCentered="true"/>
  <pageMargins left="0.39375" right="0.39375" top="0.551388888888889" bottom="0.5513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creator>Kierkało Bernard</dc:creator>
  <dc:language>pl-PL</dc:language>
  <cp:lastModifiedBy>Kierkało Bernard</cp:lastModifiedBy>
  <cp:lastPrinted>2014-07-16T10:41:55Z</cp:lastPrinted>
  <dcterms:modified xsi:type="dcterms:W3CDTF">2015-02-03T13:48:57Z</dcterms:modified>
  <cp:revision>0</cp:revision>
</cp:coreProperties>
</file>